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0800" windowHeight="9810" tabRatio="304" activeTab="1"/>
  </bookViews>
  <sheets>
    <sheet name="Review Sheet Instructions" sheetId="1" r:id="rId1"/>
    <sheet name="Review Form " sheetId="3" r:id="rId2"/>
    <sheet name="DPA Scoring" sheetId="2" state="hidden" r:id="rId3"/>
  </sheets>
  <definedNames>
    <definedName name="_xlnm.Print_Area" localSheetId="1">'Review Form '!$A$1:$U$119</definedName>
    <definedName name="_xlnm.Print_Area" localSheetId="0">'Review Sheet Instructions'!$A$14:$U$132</definedName>
    <definedName name="_xlnm.Print_Titles" localSheetId="1">'Review Form '!$1:$8</definedName>
    <definedName name="_xlnm.Print_Titles" localSheetId="0">'Review Sheet Instructions'!$14:$21</definedName>
  </definedNames>
  <calcPr calcId="145621"/>
</workbook>
</file>

<file path=xl/calcChain.xml><?xml version="1.0" encoding="utf-8"?>
<calcChain xmlns="http://schemas.openxmlformats.org/spreadsheetml/2006/main">
  <c r="C68" i="3" l="1"/>
  <c r="L62" i="3" s="1"/>
  <c r="C54" i="3"/>
  <c r="C41" i="3"/>
  <c r="L35" i="3" s="1"/>
  <c r="L116" i="3"/>
  <c r="L113" i="3"/>
  <c r="C119" i="3"/>
  <c r="L101" i="3"/>
  <c r="L95" i="3"/>
  <c r="C75" i="3"/>
  <c r="L43" i="3"/>
  <c r="C21" i="3"/>
  <c r="C20" i="3"/>
  <c r="C19" i="3"/>
  <c r="L9" i="3"/>
  <c r="C40" i="3"/>
  <c r="C38" i="3"/>
  <c r="AR2" i="2" l="1"/>
  <c r="AQ2" i="2"/>
  <c r="AO2" i="2"/>
  <c r="O2" i="2"/>
  <c r="Q2" i="2"/>
  <c r="AY2" i="2" l="1"/>
  <c r="AX2" i="2"/>
  <c r="C78" i="3"/>
  <c r="C77" i="3"/>
  <c r="C76" i="3"/>
  <c r="L72" i="3" s="1"/>
  <c r="BZ2" i="2"/>
  <c r="BY2" i="2"/>
  <c r="BW2" i="2"/>
  <c r="BU2" i="2"/>
  <c r="BT2" i="2"/>
  <c r="BR2" i="2"/>
  <c r="BO2" i="2"/>
  <c r="BM2" i="2"/>
  <c r="BL2" i="2"/>
  <c r="BJ2" i="2"/>
  <c r="BI2" i="2"/>
  <c r="BH2" i="2"/>
  <c r="BG2" i="2"/>
  <c r="BB2" i="2"/>
  <c r="BE2" i="2"/>
  <c r="BD2" i="2"/>
  <c r="BC2" i="2"/>
  <c r="BA2" i="2"/>
  <c r="AV2" i="2"/>
  <c r="AU2" i="2"/>
  <c r="AT2" i="2"/>
  <c r="AS2" i="2"/>
  <c r="AP2" i="2"/>
  <c r="AN2" i="2"/>
  <c r="AL2" i="2"/>
  <c r="AM2" i="2"/>
  <c r="AK2" i="2"/>
  <c r="C64" i="3"/>
  <c r="AJ2" i="2"/>
  <c r="AD2" i="2"/>
  <c r="AF2" i="2"/>
  <c r="AE2" i="2"/>
  <c r="AC2" i="2"/>
  <c r="AB2" i="2"/>
  <c r="Z2" i="2"/>
  <c r="X2" i="2"/>
  <c r="V2" i="2"/>
  <c r="U2" i="2"/>
  <c r="S2" i="2"/>
  <c r="R2" i="2"/>
  <c r="K2" i="2"/>
  <c r="M2" i="2"/>
  <c r="N2" i="2"/>
  <c r="L2" i="2"/>
  <c r="F2" i="2"/>
  <c r="E2" i="2"/>
  <c r="D2" i="2"/>
  <c r="C2" i="2"/>
  <c r="B2" i="2"/>
  <c r="A2" i="2"/>
  <c r="J2" i="2"/>
  <c r="I2" i="2"/>
  <c r="L22" i="1" l="1"/>
  <c r="C48" i="3" l="1"/>
  <c r="C47" i="3"/>
  <c r="C46" i="3"/>
  <c r="C45" i="3"/>
  <c r="C53" i="3"/>
  <c r="BV2" i="2"/>
  <c r="BX2" i="2"/>
  <c r="L22" i="3"/>
  <c r="P2" i="2" s="1"/>
  <c r="L27" i="3"/>
  <c r="T2" i="2" s="1"/>
  <c r="L31" i="3"/>
  <c r="W2" i="2" s="1"/>
  <c r="L33" i="3"/>
  <c r="Y2" i="2" s="1"/>
  <c r="L79" i="3"/>
  <c r="AZ2" i="2" s="1"/>
  <c r="L88" i="3"/>
  <c r="BF2" i="2" s="1"/>
  <c r="L104" i="3"/>
  <c r="BP2" i="2" s="1"/>
  <c r="L110" i="3"/>
  <c r="BS2" i="2" s="1"/>
  <c r="C115" i="3"/>
  <c r="C108" i="3"/>
  <c r="L106" i="3" s="1"/>
  <c r="BQ2" i="2" s="1"/>
  <c r="C103" i="3"/>
  <c r="BN2" i="2" s="1"/>
  <c r="C100" i="3"/>
  <c r="C99" i="3"/>
  <c r="C98" i="3"/>
  <c r="C97" i="3"/>
  <c r="AW2" i="2"/>
  <c r="C71" i="3"/>
  <c r="C70" i="3"/>
  <c r="C69" i="3"/>
  <c r="C67" i="3"/>
  <c r="C66" i="3"/>
  <c r="C65" i="3"/>
  <c r="C61" i="3"/>
  <c r="C60" i="3"/>
  <c r="C59" i="3"/>
  <c r="C58" i="3"/>
  <c r="C57" i="3"/>
  <c r="C56" i="3"/>
  <c r="C55" i="3"/>
  <c r="C52" i="3"/>
  <c r="C51" i="3"/>
  <c r="C42" i="3"/>
  <c r="C39" i="3"/>
  <c r="C37" i="3"/>
  <c r="L49" i="3" l="1"/>
  <c r="AH2" i="2" s="1"/>
  <c r="AG2" i="2"/>
  <c r="AI2" i="2"/>
  <c r="BK2" i="2"/>
  <c r="H2" i="2"/>
  <c r="R1" i="3" l="1"/>
  <c r="S2" i="3" s="1"/>
  <c r="AA2" i="2"/>
  <c r="G2" i="2" l="1"/>
</calcChain>
</file>

<file path=xl/sharedStrings.xml><?xml version="1.0" encoding="utf-8"?>
<sst xmlns="http://schemas.openxmlformats.org/spreadsheetml/2006/main" count="668" uniqueCount="280">
  <si>
    <t>Is H-D Part #, Description, and Revision level documented and correct?</t>
  </si>
  <si>
    <t>Are all required sections filled in by supplier?</t>
  </si>
  <si>
    <t>Are part number and revision level noted?</t>
  </si>
  <si>
    <t>Are specification and tolerance included to compare to result?</t>
  </si>
  <si>
    <t>Do all results fall within specification limits?</t>
  </si>
  <si>
    <t>Are test results on lab letterhead or laboratory report format?</t>
  </si>
  <si>
    <t>Is the declaration signed by appropriate supplier representative?</t>
  </si>
  <si>
    <t>Is the H-D Checklist document the correct revision per Q-Web?</t>
  </si>
  <si>
    <t>Were 300 consecutive pieces produced or H-D documented approval for lesser quantity?</t>
  </si>
  <si>
    <t>Supplier Name:</t>
  </si>
  <si>
    <t>Date:</t>
  </si>
  <si>
    <t>MY:</t>
  </si>
  <si>
    <t>Part No.:</t>
  </si>
  <si>
    <t>Design Level:</t>
  </si>
  <si>
    <t>PPAP No.</t>
  </si>
  <si>
    <t>Are gages and checking aids noted?</t>
  </si>
  <si>
    <t>H-D DESIGN RECORD</t>
  </si>
  <si>
    <t>CONTROL PLAN</t>
  </si>
  <si>
    <t>MEASUREMENT SYSTEM ANALYSIS STUDIES</t>
  </si>
  <si>
    <t>DIMENSIONAL RESULTS</t>
  </si>
  <si>
    <t>MATERIAL / PERFORMANCE TEST RESULTS</t>
  </si>
  <si>
    <t xml:space="preserve">QUALIFIED LABORATORY DOCUMENTATION </t>
  </si>
  <si>
    <t>Certification of number of pieces run</t>
  </si>
  <si>
    <t>Tooling Photograph (for H-D owned tooling)</t>
  </si>
  <si>
    <t>14.</t>
  </si>
  <si>
    <t>a</t>
  </si>
  <si>
    <t>b</t>
  </si>
  <si>
    <t>c</t>
  </si>
  <si>
    <t>Is part number and revision level documented?</t>
  </si>
  <si>
    <t>Does warrant include correct Part number and Revision level?</t>
  </si>
  <si>
    <t>Yes</t>
  </si>
  <si>
    <t xml:space="preserve">No </t>
  </si>
  <si>
    <t>N/A</t>
  </si>
  <si>
    <t>WARRANT [PSW]</t>
  </si>
  <si>
    <t>PROCESS FLOW DIAGRAMS [PFD]</t>
  </si>
  <si>
    <t>DESIGN FAILURE MODE &amp; EFFECTS ANALYSIS [DFMEA]</t>
  </si>
  <si>
    <t>PROCESS FAILURE MODE &amp; EFFECTS ANALYSIS [PFMEA]</t>
  </si>
  <si>
    <t>Additional Requirements</t>
  </si>
  <si>
    <t>Comments</t>
  </si>
  <si>
    <t>AUTHORIZED ENGINEERING CHANGE DOCUMENT(S)</t>
  </si>
  <si>
    <t xml:space="preserve">CHECKING AIDS </t>
  </si>
  <si>
    <t xml:space="preserve">INITIAL PROCESS CAPABILITY </t>
  </si>
  <si>
    <t>COSMETIC VALIDATION REPORT (CVR)</t>
  </si>
  <si>
    <t>Are all exceptions documented?</t>
  </si>
  <si>
    <t>Do performance test reports show who performed tests, date of test, number parts tested, change level of parts tested, and specification &amp; change level parts were tested to?</t>
  </si>
  <si>
    <t xml:space="preserve">Is Reaction Plan included? </t>
  </si>
  <si>
    <t>Family (Y/N):</t>
  </si>
  <si>
    <r>
      <t xml:space="preserve">Is the part number, at the correct revision, attached to the PPAP in PDG? </t>
    </r>
    <r>
      <rPr>
        <i/>
        <sz val="11"/>
        <rFont val="Arial"/>
        <family val="2"/>
      </rPr>
      <t/>
    </r>
  </si>
  <si>
    <t>Are additional requirements provided as noted?</t>
  </si>
  <si>
    <t xml:space="preserve"> RECORDS OF COMPLIANCE TO CUSTOMER-SPECIFIC REQUIREMENTS</t>
  </si>
  <si>
    <t>Auditor/Team:</t>
  </si>
  <si>
    <t>Is the warrant the current H-D warrant per Q-Web or Current AIAG edition compliant?</t>
  </si>
  <si>
    <t>PPAP Risk:</t>
  </si>
  <si>
    <t>PPAP Recommendation:</t>
  </si>
  <si>
    <t>PPAP Team Lead:</t>
  </si>
  <si>
    <r>
      <t xml:space="preserve">Is engineering approval provided where required? </t>
    </r>
    <r>
      <rPr>
        <i/>
        <sz val="12"/>
        <rFont val="Arial"/>
        <family val="2"/>
      </rPr>
      <t>Check N/A if approval is not required</t>
    </r>
  </si>
  <si>
    <r>
      <t xml:space="preserve">If Family PPAP, is a "Primary Part Number" designated? </t>
    </r>
    <r>
      <rPr>
        <i/>
        <sz val="12"/>
        <rFont val="Arial"/>
        <family val="2"/>
      </rPr>
      <t>Check N/A if not Family PPAP</t>
    </r>
  </si>
  <si>
    <r>
      <t xml:space="preserve">Are supplier prints included? </t>
    </r>
    <r>
      <rPr>
        <i/>
        <sz val="12"/>
        <rFont val="Arial"/>
        <family val="2"/>
      </rPr>
      <t>Check N/A if no supplier prints are required</t>
    </r>
  </si>
  <si>
    <r>
      <t xml:space="preserve">H-D ENGINEERING APPROVAL </t>
    </r>
    <r>
      <rPr>
        <b/>
        <i/>
        <sz val="12"/>
        <rFont val="Arial"/>
        <family val="2"/>
      </rPr>
      <t>as required per print</t>
    </r>
  </si>
  <si>
    <r>
      <t xml:space="preserve">Are results recorded for all dimensions, specifications, and notes? </t>
    </r>
    <r>
      <rPr>
        <i/>
        <sz val="12"/>
        <rFont val="Arial"/>
        <family val="2"/>
      </rPr>
      <t>(may be noted on print)</t>
    </r>
  </si>
  <si>
    <t>Is the PDG PPAP Document page complete, contains the correct information and files can be opened?</t>
  </si>
  <si>
    <t>Is cosmetic validation form (HC2.05.05.01) the current revision, submitted, completed, and approved?</t>
  </si>
  <si>
    <t>1</t>
  </si>
  <si>
    <t>2</t>
  </si>
  <si>
    <t>3</t>
  </si>
  <si>
    <t>4</t>
  </si>
  <si>
    <t>5</t>
  </si>
  <si>
    <t>6</t>
  </si>
  <si>
    <t>7</t>
  </si>
  <si>
    <t>8</t>
  </si>
  <si>
    <t>9</t>
  </si>
  <si>
    <t>10</t>
  </si>
  <si>
    <t>11</t>
  </si>
  <si>
    <t>12</t>
  </si>
  <si>
    <t>13</t>
  </si>
  <si>
    <t>17</t>
  </si>
  <si>
    <t>18</t>
  </si>
  <si>
    <t>Are KPC or KCC attributes equal or greater than 1.67 or inspected at 100%?</t>
  </si>
  <si>
    <t>DPA</t>
  </si>
  <si>
    <t>Supplier</t>
  </si>
  <si>
    <t>Part Number</t>
  </si>
  <si>
    <t>PPAP Number</t>
  </si>
  <si>
    <t>Auditor</t>
  </si>
  <si>
    <t>Family</t>
  </si>
  <si>
    <t>PPAP Result</t>
  </si>
  <si>
    <t xml:space="preserve">Incorrect PPAP Checklist revision </t>
  </si>
  <si>
    <t>Incorrect p/n and or rev lvl on checklist</t>
  </si>
  <si>
    <t>Incomplete/Inappropriate Checklist elements/Missing CoP</t>
  </si>
  <si>
    <t>Incomplete/Incorrect PDG information</t>
  </si>
  <si>
    <t>Incorrect Family PPAP</t>
  </si>
  <si>
    <t>Warrant Compliance Risk</t>
  </si>
  <si>
    <t>Incorrect Warrant document</t>
  </si>
  <si>
    <t>Incorrect p/n and/or rev lvl on warrant</t>
  </si>
  <si>
    <t>Incomplete/Unsigned  Warrant</t>
  </si>
  <si>
    <t>H-D Design Record Compliance Risk</t>
  </si>
  <si>
    <t>Missing component/supplier prints</t>
  </si>
  <si>
    <t>Authorized Change Notice Compliance Risk</t>
  </si>
  <si>
    <t>Open EAN/ECN</t>
  </si>
  <si>
    <t>H-D Engineering Approvals Compliance Risk</t>
  </si>
  <si>
    <t>Missing Engineering approvals</t>
  </si>
  <si>
    <t>DFMEA Compliance Risk</t>
  </si>
  <si>
    <t>Missing p/n and/or rev lvl on DFMEA</t>
  </si>
  <si>
    <t>KPC's, KCC's, SC's or CoP not noted on DFMEA</t>
  </si>
  <si>
    <t>Process Flow Compliance Risk</t>
  </si>
  <si>
    <t>PFMEA Compliance Risk</t>
  </si>
  <si>
    <t>Control Plan Compliance Risk</t>
  </si>
  <si>
    <t>Incomplete/inappropriate process flow</t>
  </si>
  <si>
    <t>Supply Chain not included/not complete</t>
  </si>
  <si>
    <t>PFMEA Ratings not consistant</t>
  </si>
  <si>
    <t>PFMEA entries inconsistant and inappropiate</t>
  </si>
  <si>
    <t>High RPNs not addressed with Recommended Actions</t>
  </si>
  <si>
    <t>Inconsistant/Inappropiate controls/gaging on Control Plan</t>
  </si>
  <si>
    <t>Inconsistant dimensions/sample plan on Control Plan</t>
  </si>
  <si>
    <t>Control Plan missing/inappropriate Reaction Plan</t>
  </si>
  <si>
    <t>Missing p/n and/or rev lvl on APQP documents</t>
  </si>
  <si>
    <t>APQP documents not linked</t>
  </si>
  <si>
    <t>KPC's, KCC's, SC's or CoP not noted on APQP Documents</t>
  </si>
  <si>
    <t>MSA / GR&amp;R Compliance Risk</t>
  </si>
  <si>
    <t>MSA not acceptable</t>
  </si>
  <si>
    <t xml:space="preserve">Missing MSA </t>
  </si>
  <si>
    <t>Dimensional Results Compliance Risk</t>
  </si>
  <si>
    <t>Layout missing p/n and/or rev lvl/bubbled print</t>
  </si>
  <si>
    <t>Layout missing dimensions/notes</t>
  </si>
  <si>
    <t>Dimensions out of tolerance</t>
  </si>
  <si>
    <t>KPCs, KCCs, SCs or CoP not noted on layout</t>
  </si>
  <si>
    <t>Layout missing all required samples or cavities</t>
  </si>
  <si>
    <t>Material/Performance Test  Compliance Risk</t>
  </si>
  <si>
    <t>Material tests missing/incomplete/unacceptable</t>
  </si>
  <si>
    <t>Performance tests missing/incomplete/unacceptable</t>
  </si>
  <si>
    <t>Missing CoP, Regulatory or Homologation compilance</t>
  </si>
  <si>
    <t>Initial Process Capability Compliance Risk</t>
  </si>
  <si>
    <t>Capability study not acceptable</t>
  </si>
  <si>
    <t>Missing/incomplete Capability studies</t>
  </si>
  <si>
    <t>Qualified Labortory Document Compliance Risk</t>
  </si>
  <si>
    <t>Missing/Inappropriate QLD</t>
  </si>
  <si>
    <t>Cosmetic Validation Report Compliance Risk</t>
  </si>
  <si>
    <t>Checking Aid Compliance Risk</t>
  </si>
  <si>
    <t>Missing Checking aid data</t>
  </si>
  <si>
    <t>Certitification of  Parts Run Compliance Risk</t>
  </si>
  <si>
    <t>PPAP lot run not approved</t>
  </si>
  <si>
    <t>Compliance or Declaration not signed</t>
  </si>
  <si>
    <t>Tooling Photograph Compliance Risk</t>
  </si>
  <si>
    <t>Missing/Incomplete/Illegible tooling photos</t>
  </si>
  <si>
    <t>Additional Requirements Compliance Risk</t>
  </si>
  <si>
    <t>Additional requirements/exceptions not completed</t>
  </si>
  <si>
    <t>Is control plan consistent with the process flow diagram and PFMEA?</t>
  </si>
  <si>
    <t>Are dimensions/tolerances consistent with print and is sampling plan appropriate for dimensions/tolerances?</t>
  </si>
  <si>
    <r>
      <t>Is documentation supplied for all Regulatory / "Conformance of Production" / Homologation compliance requirements identified on the design record?</t>
    </r>
    <r>
      <rPr>
        <i/>
        <sz val="12"/>
        <rFont val="Arial"/>
        <family val="2"/>
      </rPr>
      <t xml:space="preserve"> (documentation, including the Certification Cover Sheet HS2.05.44, to be forwarded to CoP representative and stored in Certification Repository)</t>
    </r>
  </si>
  <si>
    <t>Are SC attributes equal or greater than 1.33 or inspected at 100%?</t>
  </si>
  <si>
    <t>Are all Enterprise Change documents closed and approved?  Note: PPAP cannot be approved to an ECN</t>
  </si>
  <si>
    <t>PPAP Review Form</t>
  </si>
  <si>
    <t xml:space="preserve">Is the appropriate level selected for submission? </t>
  </si>
  <si>
    <t>Is warrant signed by supplier quality representative?</t>
  </si>
  <si>
    <t>Set Up (Checklist, PDG,Review Form)</t>
  </si>
  <si>
    <t>Are all documents translated to english and legible?</t>
  </si>
  <si>
    <r>
      <t xml:space="preserve">Are KPC(s), KCC(s), SC(s), CoP/Regulatory attributes dimensions identified? </t>
    </r>
    <r>
      <rPr>
        <i/>
        <sz val="12"/>
        <rFont val="Arial"/>
        <family val="2"/>
      </rPr>
      <t>Check N/A if not required</t>
    </r>
  </si>
  <si>
    <t>Are other attributes (as applicable) equal or greater than 1.33 or inspected at 100%?</t>
  </si>
  <si>
    <t>Is supplier Design Responsible? (Y/N)</t>
  </si>
  <si>
    <r>
      <t>Is signed Proprietary Document form included?</t>
    </r>
    <r>
      <rPr>
        <i/>
        <sz val="12"/>
        <rFont val="Arial"/>
        <family val="2"/>
      </rPr>
      <t xml:space="preserve"> (N/A if not proprietary)</t>
    </r>
  </si>
  <si>
    <r>
      <t xml:space="preserve">Are capability results required for all KPC(s), KCC(s), SC's or other features as required? </t>
    </r>
    <r>
      <rPr>
        <i/>
        <sz val="12"/>
        <rFont val="Arial"/>
        <family val="2"/>
      </rPr>
      <t>N/A if not required</t>
    </r>
  </si>
  <si>
    <r>
      <t xml:space="preserve">Is laboratory accredited for tests conducted?  </t>
    </r>
    <r>
      <rPr>
        <i/>
        <sz val="12"/>
        <rFont val="Arial"/>
        <family val="2"/>
      </rPr>
      <t>(Third party only, N/A if not required))</t>
    </r>
  </si>
  <si>
    <r>
      <t xml:space="preserve">Is Checking Aid noted on warrant with correct Change Level and date? </t>
    </r>
    <r>
      <rPr>
        <i/>
        <sz val="12"/>
        <rFont val="Arial"/>
        <family val="2"/>
      </rPr>
      <t>N/A if not required</t>
    </r>
  </si>
  <si>
    <r>
      <t xml:space="preserve">Are all tool photos included and legible? </t>
    </r>
    <r>
      <rPr>
        <i/>
        <sz val="12"/>
        <rFont val="Arial"/>
        <family val="2"/>
      </rPr>
      <t>Photos of ownership, entire tool and tool detail .  N/A if no HD owned tools</t>
    </r>
  </si>
  <si>
    <t/>
  </si>
  <si>
    <t>Are related family parts noted on element 18?</t>
  </si>
  <si>
    <t>Does element 18 include information to be submitted for family related parts?</t>
  </si>
  <si>
    <t>Are all family related part numbers at the correct revision attached to the PPAP in PDG?</t>
  </si>
  <si>
    <t>Is the DFMEA proprietary? (Y/N)</t>
  </si>
  <si>
    <t>Is signed Proprietary Document form included?</t>
  </si>
  <si>
    <t>Is the DFMEA format AIAG compliant?</t>
  </si>
  <si>
    <t>Is the part number and revision level noted ?</t>
  </si>
  <si>
    <t>Are potential KPC(s), KCC(s), SC's and CoP/Regulatory attributes assigned correctly?</t>
  </si>
  <si>
    <t>Was Q4 completed and documented?</t>
  </si>
  <si>
    <t>Is the PFMEA format AIAG compliant?</t>
  </si>
  <si>
    <t>Is the PFMEA consistent with the process flow diagram?</t>
  </si>
  <si>
    <t>Are Failures consistent and appropriate?</t>
  </si>
  <si>
    <t>Are Effects consistent and appropriate with Failure Modes?</t>
  </si>
  <si>
    <t>Are Causes consistent and appropriate with Failure Modes?</t>
  </si>
  <si>
    <t>Are Controls (Prevention and Detection) consistent and appropriate with Failure Modes and Causes?</t>
  </si>
  <si>
    <t>Are Severity, Occurrence and Detection ratings consistent and appropriate?</t>
  </si>
  <si>
    <t>Are RPNs consistent with ratings and appropriately addressed?</t>
  </si>
  <si>
    <t>Are Recommended Actions documented and appropriate?</t>
  </si>
  <si>
    <t>Are controls and gages appropriate for tolerances, process and product characteristics, etc?</t>
  </si>
  <si>
    <t>Was capability study performed per acceptable standards? control charts, 100pcs, etc</t>
  </si>
  <si>
    <t>Is A2LA,  ISO 17025 or etc. certification and scope provided for tests conducted? (does not include QMS certification)</t>
  </si>
  <si>
    <t>Low</t>
  </si>
  <si>
    <t>Does the checking aid agree with part dimensional requirements?  Includes layout, drawings proof of calibration, etc</t>
  </si>
  <si>
    <t>Are tools properly marked?  HDTL, 'Property of HDMC', Part Number</t>
  </si>
  <si>
    <t>Is Family Part number detail complete?</t>
  </si>
  <si>
    <t>Form will provide an approval recommendation based on audit results.  This is an input to the team's final decision to approve or reject.</t>
  </si>
  <si>
    <t>This section is to be completed by the PPAP Leader</t>
  </si>
  <si>
    <t>Answer each question in each section using an "X" in correponding box</t>
  </si>
  <si>
    <t>High</t>
  </si>
  <si>
    <t>Medium</t>
  </si>
  <si>
    <t>If required questions were missed in a section, the "Missed Entry" warning will stay.  See example below</t>
  </si>
  <si>
    <t>If the section represents a Low risk based on audit questions, "Low" will appear.  See example below</t>
  </si>
  <si>
    <t>If the section represents a Medium risk based on audit questions, "Medium" will appear.  See example below</t>
  </si>
  <si>
    <t>If the section represents a High risk based on audit questions, "High" will appear.  See example below</t>
  </si>
  <si>
    <t>Is the PPAP Review form included in APPROVED PPAP and all elements are acceptable? (N/A if auditing PRIOR to approval)</t>
  </si>
  <si>
    <t>Risk Assignment</t>
  </si>
  <si>
    <t>Risk assignment column details risk based on "N" answer for each question.  "Y</t>
  </si>
  <si>
    <t>Final risk designation for section and PPAP Risk, is based on highest risk level.  Low risk designation for "Y" answer only.</t>
  </si>
  <si>
    <t>Not included in Risk, Information only</t>
  </si>
  <si>
    <t>Y=Medium, N=High</t>
  </si>
  <si>
    <r>
      <t xml:space="preserve">Medium:  </t>
    </r>
    <r>
      <rPr>
        <sz val="10"/>
        <color rgb="FFFF0000"/>
        <rFont val="Arial"/>
        <family val="2"/>
      </rPr>
      <t>There are minor documentation issues that do not directly effect part compliance.  Team decides if PPAP shall be rejected and corrected.  Team may decide to approve but must note final action and reason in "Comments"</t>
    </r>
  </si>
  <si>
    <r>
      <t xml:space="preserve">High:  </t>
    </r>
    <r>
      <rPr>
        <sz val="10"/>
        <color rgb="FFFF0000"/>
        <rFont val="Arial"/>
        <family val="2"/>
      </rPr>
      <t xml:space="preserve">Major Non comformances that effect part compliance. PPAP shall be rejected and corrected.  </t>
    </r>
  </si>
  <si>
    <r>
      <t xml:space="preserve">Low: </t>
    </r>
    <r>
      <rPr>
        <sz val="10"/>
        <color rgb="FFFF0000"/>
        <rFont val="Arial"/>
        <family val="2"/>
      </rPr>
      <t>There are no major issues that effect part compliance.  PPAP maybe approved.</t>
    </r>
  </si>
  <si>
    <t>Add comments as it pertains to final PPAP approval decision</t>
  </si>
  <si>
    <t>If question is "N" , provide detail of failure in "Comments" field for each question</t>
  </si>
  <si>
    <t>PPAP Review Not Entered/Completed</t>
  </si>
  <si>
    <t xml:space="preserve">Incorrect/Missing/Illegible Print </t>
  </si>
  <si>
    <t>Q4 not completed/documented</t>
  </si>
  <si>
    <t>Not AIAG Compliant</t>
  </si>
  <si>
    <t>Proprietary docments not signed/included</t>
  </si>
  <si>
    <t>Missing Family PPAP details</t>
  </si>
  <si>
    <t>Form will auto populate the Risk based on Audit results.  Highest Risk Rating of sections</t>
  </si>
  <si>
    <t>Documents not legible/translated</t>
  </si>
  <si>
    <t>Documents missing letterhead detail</t>
  </si>
  <si>
    <t>Were Measurement Systems Analysis (GR&amp;Rs) performed on all special variable gages/checking aids? (N/A if not required)</t>
  </si>
  <si>
    <r>
      <t>Were Measurement Systems Analysis (GR&amp;Rs) performed on all special variable gages/checking aids?</t>
    </r>
    <r>
      <rPr>
        <i/>
        <sz val="12"/>
        <rFont val="Arial"/>
        <family val="2"/>
      </rPr>
      <t xml:space="preserve"> (N/A if not required)</t>
    </r>
  </si>
  <si>
    <t>Were attribute gage studies performed with non compliant parts?</t>
  </si>
  <si>
    <t>Are ALL gage R&amp;R's results &lt;10%? (&gt;90% for Attribute study)</t>
  </si>
  <si>
    <t>Are there R&amp;R results between 10% and 30%? (Y/N)</t>
  </si>
  <si>
    <t>Are Distinct Catergories greater than or equal 5?</t>
  </si>
  <si>
    <t>**If used by supplier, this does not guaranty approval.  H-D team make sfinal determination on whether the PPAP will be approved</t>
  </si>
  <si>
    <r>
      <t xml:space="preserve">Were Measurement Systems Analysis (GR&amp;Rs) performed on all attribute gages/checking aids? </t>
    </r>
    <r>
      <rPr>
        <i/>
        <sz val="12"/>
        <rFont val="Arial"/>
        <family val="2"/>
      </rPr>
      <t>(N/A if not required)</t>
    </r>
  </si>
  <si>
    <r>
      <t xml:space="preserve">Is a separate, legible, fully bubbled print included? </t>
    </r>
    <r>
      <rPr>
        <i/>
        <sz val="12"/>
        <rFont val="Arial"/>
        <family val="2"/>
      </rPr>
      <t>(Including subcomponent, one level down)</t>
    </r>
  </si>
  <si>
    <r>
      <t xml:space="preserve">Are actual results recorded for five samples (or for # of samples requested)? </t>
    </r>
    <r>
      <rPr>
        <i/>
        <sz val="12"/>
        <rFont val="Arial"/>
        <family val="2"/>
      </rPr>
      <t>(Including subcomponent, one level down)</t>
    </r>
  </si>
  <si>
    <r>
      <t xml:space="preserve">Do material test results include part number and meet what is specified on design record? </t>
    </r>
    <r>
      <rPr>
        <i/>
        <sz val="12"/>
        <rFont val="Arial"/>
        <family val="2"/>
      </rPr>
      <t>(Including subcomponent)</t>
    </r>
  </si>
  <si>
    <r>
      <t>Are all test results acceptable per all H-D specifications noted on print &amp; control plan?</t>
    </r>
    <r>
      <rPr>
        <i/>
        <sz val="12"/>
        <rFont val="Arial"/>
        <family val="2"/>
      </rPr>
      <t xml:space="preserve"> (Including subcomponent)</t>
    </r>
  </si>
  <si>
    <r>
      <t xml:space="preserve">Are all test results acceptable per SAE, ASTM and other specifications noted on print &amp; control plan? </t>
    </r>
    <r>
      <rPr>
        <i/>
        <sz val="12"/>
        <rFont val="Arial"/>
        <family val="2"/>
      </rPr>
      <t>(Including subcomponent)</t>
    </r>
  </si>
  <si>
    <t>PPAP Review Form (v.7)</t>
  </si>
  <si>
    <t>Question will be blank if not needed and no entry will be required  based on question 9 in "Set Up"section</t>
  </si>
  <si>
    <t xml:space="preserve">Question will be blank if not needed and no entry will be required  based on question 1 </t>
  </si>
  <si>
    <t>Question will be blank if not needed and no entry will be required based on question 2</t>
  </si>
  <si>
    <t>Question will be blank if not needed and no entry will be required based on question 1 and 2</t>
  </si>
  <si>
    <t>Question will be blank if not needed and no entry will be required based on question 4</t>
  </si>
  <si>
    <t>Question will be blank if not needed and no entry will be required based on question 0</t>
  </si>
  <si>
    <t>Question will be blank if not needed and no entry will be required based on question 1</t>
  </si>
  <si>
    <t>Question will be blank if not needed and no entry will be required based on question 3</t>
  </si>
  <si>
    <t>Question will be blank if not needed and no entry will be required based on question 5</t>
  </si>
  <si>
    <t>Question will be blank if not needed and no entry will be required based on question 6</t>
  </si>
  <si>
    <t>Question will be blank if not needed and no entry will be required based on question 7</t>
  </si>
  <si>
    <t>Question will be blank if not needed and no entry will be required based on questions 1 and 2</t>
  </si>
  <si>
    <t>Question will be blank if not needed and no entry will be required based on questions 1 and 3</t>
  </si>
  <si>
    <t>Question will be blank if not needed and no entry will be required based on questions 1 and 4</t>
  </si>
  <si>
    <t>Question will be blank if not needed and no entry will be required based on questions 1 and 5</t>
  </si>
  <si>
    <t>Question will be blank if not needed and no entry will be required based on question 9</t>
  </si>
  <si>
    <t>Question will be blank if not needed and no entry will be required based on question 10</t>
  </si>
  <si>
    <t>Question will be blank if not needed and no entry will be required based on question 11</t>
  </si>
  <si>
    <r>
      <t>Are prints of sub components and details included?</t>
    </r>
    <r>
      <rPr>
        <i/>
        <sz val="12"/>
        <rFont val="Arial"/>
        <family val="2"/>
      </rPr>
      <t xml:space="preserve"> (one level down, N/A if no sub print required)</t>
    </r>
  </si>
  <si>
    <r>
      <t>Does checklist note regulatory or CoP attribute requirements?</t>
    </r>
    <r>
      <rPr>
        <i/>
        <sz val="12"/>
        <rFont val="Arial"/>
        <family val="2"/>
      </rPr>
      <t xml:space="preserve"> Per design record Regulatory Symbol (N/A if not required)</t>
    </r>
  </si>
  <si>
    <r>
      <t>Are legible, H-D print(s) included to authorized revision level? (</t>
    </r>
    <r>
      <rPr>
        <i/>
        <sz val="12"/>
        <rFont val="Arial"/>
        <family val="2"/>
      </rPr>
      <t>Check PLM Model and Drawing Revs)</t>
    </r>
  </si>
  <si>
    <r>
      <t xml:space="preserve">Are actual results recorded for all mold cavities? </t>
    </r>
    <r>
      <rPr>
        <i/>
        <sz val="12"/>
        <rFont val="Arial"/>
        <family val="2"/>
      </rPr>
      <t>(N/A if not multiple cavities)</t>
    </r>
  </si>
  <si>
    <t>Does checklist note regulatory or CoP attribute requirements? Per design record Regulatory Symbol (N/A if not required)</t>
  </si>
  <si>
    <t xml:space="preserve">Is the part number, at the correct revision, attached to the PPAP in PDG? </t>
  </si>
  <si>
    <t>If Family PPAP, is a "Primary Part Number" designated? Check N/A if not Family PPAP</t>
  </si>
  <si>
    <t>Are supplier prints included? Check N/A if no supplier prints are required</t>
  </si>
  <si>
    <r>
      <t xml:space="preserve">Are legible, H-D print(s) included to authorized revision level? </t>
    </r>
    <r>
      <rPr>
        <i/>
        <sz val="12"/>
        <rFont val="Arial"/>
        <family val="2"/>
      </rPr>
      <t>(Check PLM Model and Drawing Revs)</t>
    </r>
  </si>
  <si>
    <r>
      <t xml:space="preserve">Are prints of sub components and details included? </t>
    </r>
    <r>
      <rPr>
        <i/>
        <sz val="12"/>
        <rFont val="Arial"/>
        <family val="2"/>
      </rPr>
      <t>(one level down, N/A if no sub print required)</t>
    </r>
  </si>
  <si>
    <t>Is signed Proprietary Document form included? (N/A if not proprietary)</t>
  </si>
  <si>
    <t>Are process steps listed, including outside services, or process graphically shown?</t>
  </si>
  <si>
    <t>Is the Supply Chain represented and included?</t>
  </si>
  <si>
    <t>Is rework included on the flow diagram? If rework is  part of normal processing</t>
  </si>
  <si>
    <t>Are KPC(s), KCC(s), SC's and CoP/Regulatory attributes included, if shown on design record? (N/A if none required)</t>
  </si>
  <si>
    <t>Is the Control Plan format AIAG compliant?</t>
  </si>
  <si>
    <t>Were Measurement Systems Analysis (GR&amp;Rs) performed on all attribute gages/checking aids? (N/A if not required)</t>
  </si>
  <si>
    <t>Is a separate, legible, fully bubbled print included? (Including subcomponent, one level down)</t>
  </si>
  <si>
    <t>Are actual results recorded for five samples (or for # of samples requested)? (Including subcomponent, one level down)</t>
  </si>
  <si>
    <t>Are actual results recorded for all mold cavities? (N/A if not multiple cavities)</t>
  </si>
  <si>
    <t>Are results recorded for all dimensions, specifications, and notes? (may be noted on print)</t>
  </si>
  <si>
    <t>Are KPC(s), KCC(s), SC(s), CoP/Regulatory attributes dimensions identified? Check N/A if not required</t>
  </si>
  <si>
    <t>Are all test results acceptable per all H-D specifications noted on print &amp; control plan? (Including subcomponent)</t>
  </si>
  <si>
    <t>Are all test results acceptable per SAE, ASTM and other specifications noted on print &amp; control plan? (Including subcomponent)</t>
  </si>
  <si>
    <t>Do material test results include part number and meet what is specified on design record? (Including subcomponent)</t>
  </si>
  <si>
    <t>Is documentation supplied for all Regulatory / "Conformance of Production" / Homologation compliance requirements identified on the design record? (documentation, including the Certification Cover Sheet HS2.05.44, to be forwarded to CoP representative and stored in Certification Repository)</t>
  </si>
  <si>
    <t>Are capability results required for all KPC(s), KCC(s), SC's or other features as required? N/A if not required</t>
  </si>
  <si>
    <t>Some questions may disappear based on answers to previous questions and do not require entry</t>
  </si>
  <si>
    <t>Sheets are protected.  Sheet can be unprotected by right clicking over sheet name and selecting "Unprotect".  WARNING, by unprotecting, you may delete or overright formulas needed in calculations.</t>
  </si>
  <si>
    <t>Were 150 consecutive pieces produced or H-D documented approval for lesser quantity?</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</si>
</sst>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2"/>
      <name val="Arial"/>
      <family val="2"/>
    </font>
    <font>
      <sz val="8"/>
      <name val="Arial"/>
      <family val="2"/>
    </font>
    <font>
      <b/>
      <sz val="10"/>
      <name val="Arial"/>
      <family val="2"/>
    </font>
    <font>
      <b/>
      <sz val="14"/>
      <name val="Arial"/>
      <family val="2"/>
    </font>
    <font>
      <sz val="10"/>
      <name val="Arial"/>
      <family val="2"/>
    </font>
    <font>
      <b/>
      <sz val="12"/>
      <color indexed="9"/>
      <name val="Arial"/>
      <family val="2"/>
    </font>
    <font>
      <i/>
      <sz val="11"/>
      <name val="Arial"/>
      <family val="2"/>
    </font>
    <font>
      <sz val="14"/>
      <name val="Arial"/>
      <family val="2"/>
    </font>
    <font>
      <sz val="12"/>
      <name val="Arial"/>
      <family val="2"/>
    </font>
    <font>
      <i/>
      <sz val="12"/>
      <name val="Arial"/>
      <family val="2"/>
    </font>
    <font>
      <b/>
      <i/>
      <sz val="12"/>
      <name val="Arial"/>
      <family val="2"/>
    </font>
    <font>
      <b/>
      <sz val="20"/>
      <name val="Arial"/>
      <family val="2"/>
    </font>
    <font>
      <sz val="20"/>
      <name val="Arial"/>
      <family val="2"/>
    </font>
    <font>
      <b/>
      <sz val="12"/>
      <color rgb="FFFF0000"/>
      <name val="Arial"/>
      <family val="2"/>
    </font>
    <font>
      <sz val="12"/>
      <color rgb="FFFF0000"/>
      <name val="Arial"/>
      <family val="2"/>
    </font>
    <font>
      <b/>
      <sz val="10"/>
      <color rgb="FFFF0000"/>
      <name val="Arial"/>
      <family val="2"/>
    </font>
    <font>
      <sz val="10"/>
      <color rgb="FFFF0000"/>
      <name val="Arial"/>
      <family val="2"/>
    </font>
    <font>
      <b/>
      <sz val="10"/>
      <color theme="1"/>
      <name val="Arial"/>
      <family val="2"/>
    </font>
    <font>
      <sz val="10"/>
      <color theme="1"/>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411">
    <xf numFmtId="0" fontId="0" fillId="0" borderId="0" xfId="0"/>
    <xf numFmtId="0" fontId="3" fillId="0" borderId="0" xfId="0" applyFont="1" applyAlignment="1">
      <alignment horizontal="center" vertical="center"/>
    </xf>
    <xf numFmtId="0" fontId="0" fillId="0" borderId="0" xfId="0" applyAlignment="1"/>
    <xf numFmtId="0" fontId="1" fillId="0" borderId="28" xfId="0" applyFont="1" applyFill="1" applyBorder="1" applyAlignment="1">
      <alignment horizontal="center" vertical="top"/>
    </xf>
    <xf numFmtId="0" fontId="6" fillId="0" borderId="1" xfId="0" applyNumberFormat="1" applyFont="1" applyFill="1" applyBorder="1" applyAlignment="1" applyProtection="1">
      <alignment horizontal="center"/>
    </xf>
    <xf numFmtId="49" fontId="1" fillId="0" borderId="1" xfId="0" applyNumberFormat="1" applyFont="1" applyFill="1" applyBorder="1" applyAlignment="1" applyProtection="1">
      <alignment horizontal="center"/>
    </xf>
    <xf numFmtId="0" fontId="4" fillId="0" borderId="4" xfId="0" applyFont="1" applyBorder="1" applyAlignment="1">
      <alignment horizontal="right" vertical="center"/>
    </xf>
    <xf numFmtId="0" fontId="9" fillId="0" borderId="4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1" fillId="2" borderId="25"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9" fillId="0" borderId="4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 fillId="2" borderId="28"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9" fillId="0" borderId="35"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9" fillId="0" borderId="18"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 fillId="2" borderId="49" xfId="0" applyFont="1" applyFill="1" applyBorder="1" applyAlignment="1" applyProtection="1">
      <alignment horizontal="center" vertical="top"/>
    </xf>
    <xf numFmtId="0" fontId="1" fillId="2" borderId="51" xfId="0" applyFont="1" applyFill="1" applyBorder="1" applyAlignment="1" applyProtection="1">
      <alignment horizontal="center" vertical="top"/>
    </xf>
    <xf numFmtId="0" fontId="1" fillId="2" borderId="30" xfId="0" applyFont="1" applyFill="1" applyBorder="1" applyAlignment="1" applyProtection="1">
      <alignment horizontal="center" vertical="top"/>
    </xf>
    <xf numFmtId="0" fontId="1" fillId="2" borderId="31" xfId="0" applyFont="1" applyFill="1" applyBorder="1" applyAlignment="1" applyProtection="1">
      <alignment horizontal="center" vertical="top"/>
    </xf>
    <xf numFmtId="0" fontId="1" fillId="2" borderId="32" xfId="0" applyFont="1" applyFill="1" applyBorder="1" applyAlignment="1" applyProtection="1">
      <alignment horizontal="center" vertical="top"/>
    </xf>
    <xf numFmtId="0" fontId="1" fillId="2" borderId="25" xfId="0" applyFont="1" applyFill="1" applyBorder="1" applyAlignment="1" applyProtection="1">
      <alignment horizontal="center" vertical="top"/>
    </xf>
    <xf numFmtId="0" fontId="1" fillId="2" borderId="26" xfId="0" applyFont="1" applyFill="1" applyBorder="1" applyAlignment="1" applyProtection="1">
      <alignment horizontal="center" vertical="top"/>
    </xf>
    <xf numFmtId="0" fontId="1" fillId="2" borderId="27" xfId="0" applyFont="1" applyFill="1" applyBorder="1" applyAlignment="1" applyProtection="1">
      <alignment horizontal="center" vertical="top"/>
    </xf>
    <xf numFmtId="0" fontId="9" fillId="0" borderId="33"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 fillId="0" borderId="28" xfId="0" applyFont="1" applyFill="1" applyBorder="1" applyAlignment="1">
      <alignment horizontal="center"/>
    </xf>
    <xf numFmtId="0" fontId="1" fillId="0" borderId="28" xfId="0" quotePrefix="1" applyFont="1" applyFill="1" applyBorder="1" applyAlignment="1">
      <alignment horizontal="center"/>
    </xf>
    <xf numFmtId="0" fontId="1" fillId="0" borderId="3" xfId="0" applyFont="1" applyFill="1" applyBorder="1" applyAlignment="1">
      <alignment horizontal="center"/>
    </xf>
    <xf numFmtId="0" fontId="9" fillId="0" borderId="43"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61" xfId="0" applyFont="1" applyBorder="1" applyAlignment="1" applyProtection="1">
      <alignment horizontal="center" vertical="center"/>
      <protection locked="0"/>
    </xf>
    <xf numFmtId="0" fontId="8" fillId="0" borderId="5" xfId="0" applyFont="1" applyBorder="1"/>
    <xf numFmtId="0" fontId="4" fillId="2" borderId="6" xfId="0" applyFont="1" applyFill="1" applyBorder="1" applyAlignment="1">
      <alignment horizontal="right" vertical="center"/>
    </xf>
    <xf numFmtId="0" fontId="1" fillId="2" borderId="40" xfId="0" applyFont="1" applyFill="1" applyBorder="1" applyAlignment="1" applyProtection="1">
      <alignment horizontal="center" vertical="center"/>
      <protection locked="0"/>
    </xf>
    <xf numFmtId="0" fontId="0" fillId="0" borderId="6" xfId="0" applyBorder="1"/>
    <xf numFmtId="0" fontId="8" fillId="0" borderId="3" xfId="0" applyFont="1" applyBorder="1"/>
    <xf numFmtId="0" fontId="8" fillId="0" borderId="4" xfId="0" applyFont="1" applyBorder="1"/>
    <xf numFmtId="49" fontId="1" fillId="0" borderId="25" xfId="0" applyNumberFormat="1" applyFont="1" applyFill="1" applyBorder="1" applyAlignment="1" applyProtection="1">
      <alignment horizontal="center"/>
    </xf>
    <xf numFmtId="49" fontId="1" fillId="0" borderId="5" xfId="0" applyNumberFormat="1" applyFont="1" applyFill="1" applyBorder="1" applyAlignment="1" applyProtection="1">
      <alignment horizontal="center"/>
    </xf>
    <xf numFmtId="49" fontId="1" fillId="0" borderId="3" xfId="0" applyNumberFormat="1" applyFont="1" applyFill="1" applyBorder="1" applyAlignment="1" applyProtection="1">
      <alignment horizontal="center"/>
    </xf>
    <xf numFmtId="49" fontId="1" fillId="0" borderId="28" xfId="0" applyNumberFormat="1" applyFont="1" applyFill="1" applyBorder="1" applyAlignment="1" applyProtection="1">
      <alignment horizontal="center"/>
    </xf>
    <xf numFmtId="49" fontId="1" fillId="0" borderId="35" xfId="0" applyNumberFormat="1" applyFont="1" applyFill="1" applyBorder="1" applyAlignment="1" applyProtection="1">
      <alignment horizontal="center"/>
    </xf>
    <xf numFmtId="49" fontId="1" fillId="0" borderId="30" xfId="0" applyNumberFormat="1" applyFont="1" applyFill="1" applyBorder="1" applyAlignment="1" applyProtection="1">
      <alignment horizontal="center"/>
    </xf>
    <xf numFmtId="49" fontId="1" fillId="0" borderId="36" xfId="0" applyNumberFormat="1" applyFont="1" applyFill="1" applyBorder="1" applyAlignment="1" applyProtection="1">
      <alignment horizontal="center"/>
    </xf>
    <xf numFmtId="49" fontId="1" fillId="0" borderId="37" xfId="0" applyNumberFormat="1" applyFont="1" applyFill="1" applyBorder="1" applyAlignment="1" applyProtection="1">
      <alignment horizontal="center"/>
    </xf>
    <xf numFmtId="49" fontId="1" fillId="0" borderId="38" xfId="0" applyNumberFormat="1" applyFont="1" applyFill="1" applyBorder="1" applyAlignment="1" applyProtection="1">
      <alignment horizontal="center"/>
    </xf>
    <xf numFmtId="49" fontId="1" fillId="0" borderId="39" xfId="0" applyNumberFormat="1" applyFont="1" applyFill="1" applyBorder="1" applyAlignment="1" applyProtection="1">
      <alignment horizontal="center"/>
    </xf>
    <xf numFmtId="0" fontId="1" fillId="0" borderId="0" xfId="0" applyFont="1" applyAlignment="1">
      <alignment horizontal="center"/>
    </xf>
    <xf numFmtId="0" fontId="5" fillId="0" borderId="7" xfId="0" applyFont="1" applyBorder="1" applyAlignment="1">
      <alignment horizontal="center"/>
    </xf>
    <xf numFmtId="49" fontId="1" fillId="0" borderId="0" xfId="0" applyNumberFormat="1" applyFont="1" applyFill="1" applyBorder="1" applyAlignment="1" applyProtection="1">
      <alignment horizontal="center"/>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0" borderId="1" xfId="0" applyFont="1" applyFill="1" applyBorder="1" applyAlignment="1">
      <alignment horizontal="center" vertical="top"/>
    </xf>
    <xf numFmtId="0" fontId="9" fillId="2" borderId="44"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45" xfId="0" applyFont="1" applyFill="1" applyBorder="1" applyAlignment="1" applyProtection="1">
      <alignment horizontal="center" vertical="center"/>
    </xf>
    <xf numFmtId="0" fontId="9" fillId="0" borderId="14" xfId="0" applyFont="1" applyBorder="1" applyAlignment="1" applyProtection="1">
      <alignment horizontal="center" vertical="center"/>
    </xf>
    <xf numFmtId="0" fontId="9" fillId="0" borderId="65" xfId="0" applyFont="1" applyFill="1" applyBorder="1" applyAlignment="1">
      <alignment horizontal="center" vertical="center"/>
    </xf>
    <xf numFmtId="0" fontId="9" fillId="0" borderId="39"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1" fillId="3" borderId="28" xfId="0" applyFont="1" applyFill="1" applyBorder="1" applyAlignment="1" applyProtection="1"/>
    <xf numFmtId="0" fontId="1" fillId="0" borderId="40" xfId="0" applyFont="1" applyBorder="1" applyAlignment="1" applyProtection="1">
      <alignment horizontal="center" vertical="center"/>
      <protection locked="0"/>
    </xf>
    <xf numFmtId="0" fontId="9" fillId="0" borderId="45"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1" fillId="3" borderId="49" xfId="0" applyFont="1" applyFill="1" applyBorder="1" applyAlignment="1" applyProtection="1">
      <alignment horizontal="center"/>
    </xf>
    <xf numFmtId="0" fontId="1" fillId="3" borderId="49" xfId="0" applyFont="1" applyFill="1" applyBorder="1" applyAlignment="1" applyProtection="1"/>
    <xf numFmtId="0" fontId="1" fillId="2" borderId="5" xfId="0" applyFont="1" applyFill="1" applyBorder="1" applyAlignment="1" applyProtection="1">
      <alignment horizontal="center" vertical="top"/>
    </xf>
    <xf numFmtId="0" fontId="1" fillId="2" borderId="6" xfId="0" applyFont="1" applyFill="1" applyBorder="1" applyAlignment="1" applyProtection="1">
      <alignment horizontal="center" vertical="top"/>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1" xfId="0" applyFont="1" applyFill="1" applyBorder="1" applyAlignment="1" applyProtection="1">
      <alignment horizontal="center" vertical="top"/>
    </xf>
    <xf numFmtId="0" fontId="1" fillId="0" borderId="0" xfId="0" applyFont="1" applyBorder="1" applyAlignment="1" applyProtection="1">
      <alignment horizontal="center" vertical="center"/>
    </xf>
    <xf numFmtId="0" fontId="1" fillId="2" borderId="0" xfId="0" applyFont="1" applyFill="1" applyBorder="1" applyAlignment="1" applyProtection="1">
      <alignment horizontal="right" vertical="top"/>
    </xf>
    <xf numFmtId="0" fontId="1" fillId="2" borderId="0" xfId="0" applyFont="1" applyFill="1" applyBorder="1" applyAlignment="1" applyProtection="1">
      <alignment horizontal="right" vertical="center"/>
    </xf>
    <xf numFmtId="0" fontId="1" fillId="2" borderId="3" xfId="0" applyFont="1" applyFill="1" applyBorder="1" applyAlignment="1" applyProtection="1">
      <alignment horizontal="center" vertical="top"/>
    </xf>
    <xf numFmtId="0" fontId="1" fillId="2" borderId="4" xfId="0" applyFont="1" applyFill="1" applyBorder="1" applyAlignment="1" applyProtection="1">
      <alignment horizontal="center" vertical="top"/>
    </xf>
    <xf numFmtId="0" fontId="1" fillId="2" borderId="4" xfId="0" applyFont="1" applyFill="1" applyBorder="1" applyAlignment="1" applyProtection="1">
      <alignment horizontal="right" vertical="top"/>
    </xf>
    <xf numFmtId="0" fontId="1" fillId="2" borderId="8" xfId="0" applyFont="1" applyFill="1" applyBorder="1" applyAlignment="1" applyProtection="1">
      <alignment horizontal="center" vertical="top"/>
    </xf>
    <xf numFmtId="0" fontId="9" fillId="0" borderId="43" xfId="0" applyFont="1" applyFill="1" applyBorder="1" applyAlignment="1" applyProtection="1">
      <alignment horizontal="center" vertical="center"/>
    </xf>
    <xf numFmtId="0" fontId="9" fillId="2" borderId="4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0" borderId="32" xfId="0" applyFont="1" applyBorder="1" applyAlignment="1" applyProtection="1">
      <alignment horizontal="center" vertical="center"/>
    </xf>
    <xf numFmtId="0" fontId="3" fillId="3" borderId="26" xfId="0" applyFont="1" applyFill="1" applyBorder="1" applyAlignment="1" applyProtection="1">
      <alignment textRotation="90"/>
    </xf>
    <xf numFmtId="0" fontId="1" fillId="0" borderId="0" xfId="0" applyFont="1" applyAlignment="1" applyProtection="1">
      <alignment horizontal="center"/>
    </xf>
    <xf numFmtId="0" fontId="0" fillId="0" borderId="0" xfId="0" applyProtection="1"/>
    <xf numFmtId="0" fontId="14" fillId="0" borderId="0" xfId="0" applyFont="1" applyProtection="1"/>
    <xf numFmtId="0" fontId="0" fillId="0" borderId="0" xfId="0" applyBorder="1" applyProtection="1"/>
    <xf numFmtId="0" fontId="16" fillId="0" borderId="0" xfId="0" applyFont="1" applyBorder="1" applyAlignment="1" applyProtection="1"/>
    <xf numFmtId="0" fontId="16" fillId="0" borderId="0" xfId="0" applyFont="1" applyAlignment="1" applyProtection="1"/>
    <xf numFmtId="0" fontId="0" fillId="0" borderId="0" xfId="0" applyAlignment="1" applyProtection="1"/>
    <xf numFmtId="0" fontId="5" fillId="0" borderId="0" xfId="0" applyFont="1" applyProtection="1"/>
    <xf numFmtId="0" fontId="16" fillId="0" borderId="0" xfId="0" applyFont="1" applyProtection="1"/>
    <xf numFmtId="0" fontId="13" fillId="0" borderId="6" xfId="0" applyFont="1" applyBorder="1" applyAlignment="1" applyProtection="1">
      <alignment horizontal="center" vertical="center"/>
    </xf>
    <xf numFmtId="0" fontId="8" fillId="0" borderId="6" xfId="0" applyFont="1" applyBorder="1" applyProtection="1"/>
    <xf numFmtId="0" fontId="4" fillId="2" borderId="6" xfId="0" applyFont="1" applyFill="1" applyBorder="1" applyAlignment="1" applyProtection="1">
      <alignment horizontal="right" vertical="center"/>
    </xf>
    <xf numFmtId="0" fontId="13" fillId="0" borderId="4" xfId="0" applyFont="1" applyBorder="1" applyAlignment="1" applyProtection="1">
      <alignment horizontal="center" vertical="center"/>
    </xf>
    <xf numFmtId="0" fontId="8" fillId="0" borderId="4" xfId="0" applyFont="1" applyBorder="1" applyProtection="1"/>
    <xf numFmtId="0" fontId="4" fillId="0" borderId="4" xfId="0" applyFont="1" applyBorder="1" applyAlignment="1" applyProtection="1">
      <alignment horizontal="right" vertical="center"/>
    </xf>
    <xf numFmtId="0" fontId="1" fillId="2" borderId="5" xfId="0" applyFont="1" applyFill="1" applyBorder="1" applyAlignment="1" applyProtection="1">
      <alignment horizontal="left" vertical="top"/>
    </xf>
    <xf numFmtId="0" fontId="14" fillId="2" borderId="6" xfId="0" applyFont="1" applyFill="1" applyBorder="1" applyAlignment="1" applyProtection="1">
      <alignment horizontal="left" vertical="top"/>
    </xf>
    <xf numFmtId="0" fontId="3"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9" fillId="0" borderId="0" xfId="0" applyFont="1" applyBorder="1" applyAlignment="1" applyProtection="1">
      <alignment horizontal="center" vertical="center"/>
    </xf>
    <xf numFmtId="0" fontId="1" fillId="2" borderId="40" xfId="0" applyFont="1" applyFill="1" applyBorder="1" applyAlignment="1" applyProtection="1">
      <alignment horizontal="center" vertical="center"/>
    </xf>
    <xf numFmtId="0" fontId="1" fillId="0" borderId="40" xfId="0" applyFont="1" applyBorder="1" applyAlignment="1" applyProtection="1">
      <alignment horizontal="center" vertical="center"/>
    </xf>
    <xf numFmtId="0" fontId="1" fillId="0" borderId="28" xfId="0" applyFont="1" applyFill="1" applyBorder="1" applyAlignment="1" applyProtection="1">
      <alignment horizontal="center" vertical="top"/>
    </xf>
    <xf numFmtId="0" fontId="1" fillId="0" borderId="28" xfId="0" applyFont="1" applyFill="1" applyBorder="1" applyAlignment="1" applyProtection="1">
      <alignment horizontal="center"/>
    </xf>
    <xf numFmtId="0" fontId="1" fillId="0" borderId="1" xfId="0" applyFont="1" applyFill="1" applyBorder="1" applyAlignment="1" applyProtection="1">
      <alignment horizontal="center" vertical="top"/>
    </xf>
    <xf numFmtId="0" fontId="9" fillId="0" borderId="41" xfId="0" applyFont="1" applyFill="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41" xfId="0" applyFont="1" applyBorder="1" applyAlignment="1" applyProtection="1">
      <alignment horizontal="center" vertical="center"/>
    </xf>
    <xf numFmtId="0" fontId="19" fillId="0" borderId="0" xfId="0" applyFont="1" applyProtection="1"/>
    <xf numFmtId="0" fontId="9" fillId="0" borderId="37"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61" xfId="0" applyFont="1" applyBorder="1" applyAlignment="1" applyProtection="1">
      <alignment horizontal="center" vertical="center"/>
    </xf>
    <xf numFmtId="0" fontId="19" fillId="0" borderId="0" xfId="0" applyFont="1" applyBorder="1" applyAlignment="1" applyProtection="1"/>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65" xfId="0" applyFont="1" applyBorder="1" applyAlignment="1" applyProtection="1">
      <alignment horizontal="center" vertical="center"/>
    </xf>
    <xf numFmtId="0" fontId="9" fillId="0" borderId="34" xfId="0" applyFont="1" applyFill="1" applyBorder="1" applyAlignment="1" applyProtection="1">
      <alignment horizontal="center" vertical="center"/>
    </xf>
    <xf numFmtId="0" fontId="18" fillId="0" borderId="0" xfId="0" applyFont="1" applyBorder="1" applyAlignment="1" applyProtection="1">
      <alignment horizontal="left" vertical="center"/>
    </xf>
    <xf numFmtId="0" fontId="19" fillId="0" borderId="0" xfId="0" applyFont="1" applyBorder="1" applyAlignment="1" applyProtection="1">
      <alignment horizontal="left" vertical="center"/>
    </xf>
    <xf numFmtId="0" fontId="9" fillId="0" borderId="30"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11" xfId="0" applyFont="1" applyBorder="1" applyAlignment="1" applyProtection="1">
      <alignment horizontal="center" vertical="center"/>
    </xf>
    <xf numFmtId="0" fontId="19" fillId="0" borderId="0" xfId="0" applyFont="1" applyBorder="1" applyProtection="1"/>
    <xf numFmtId="0" fontId="17" fillId="0" borderId="0" xfId="0" applyFont="1" applyProtection="1"/>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1" fillId="3" borderId="49" xfId="0" quotePrefix="1" applyFont="1" applyFill="1" applyBorder="1" applyAlignment="1" applyProtection="1">
      <alignment horizontal="center"/>
    </xf>
    <xf numFmtId="0" fontId="18" fillId="0" borderId="0" xfId="0" applyFont="1" applyFill="1" applyBorder="1" applyAlignment="1" applyProtection="1">
      <alignment horizontal="center" vertical="center"/>
    </xf>
    <xf numFmtId="0" fontId="17" fillId="0" borderId="0" xfId="0" applyFont="1" applyAlignment="1" applyProtection="1"/>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1" fillId="4" borderId="49" xfId="0" applyFont="1" applyFill="1" applyBorder="1" applyAlignment="1" applyProtection="1">
      <alignment horizontal="center"/>
    </xf>
    <xf numFmtId="0" fontId="9" fillId="0" borderId="33"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1" fillId="0" borderId="3" xfId="0" applyFont="1" applyFill="1" applyBorder="1" applyAlignment="1" applyProtection="1">
      <alignment horizontal="center"/>
    </xf>
    <xf numFmtId="0" fontId="9" fillId="0" borderId="13" xfId="0" applyFont="1" applyFill="1" applyBorder="1" applyAlignment="1" applyProtection="1">
      <alignment horizontal="center" vertical="center"/>
    </xf>
    <xf numFmtId="0" fontId="9" fillId="0" borderId="12" xfId="0" applyFont="1" applyBorder="1" applyAlignment="1" applyProtection="1">
      <alignment horizontal="center"/>
    </xf>
    <xf numFmtId="0" fontId="9" fillId="0" borderId="13" xfId="0" applyFont="1" applyBorder="1" applyAlignment="1" applyProtection="1">
      <alignment horizontal="center"/>
    </xf>
    <xf numFmtId="0" fontId="9" fillId="0" borderId="32" xfId="0" applyFont="1" applyBorder="1" applyAlignment="1" applyProtection="1">
      <alignment horizontal="center" vertical="center"/>
      <protection locked="0"/>
    </xf>
    <xf numFmtId="1"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protection locked="0"/>
    </xf>
    <xf numFmtId="0" fontId="0" fillId="0" borderId="0" xfId="0" applyFill="1" applyBorder="1" applyAlignment="1" applyProtection="1">
      <alignment horizontal="center"/>
      <protection locked="0"/>
    </xf>
    <xf numFmtId="0" fontId="5" fillId="5" borderId="0" xfId="0" applyFont="1" applyFill="1" applyBorder="1" applyAlignment="1" applyProtection="1">
      <alignment horizontal="center" vertical="top" wrapText="1"/>
      <protection locked="0"/>
    </xf>
    <xf numFmtId="0" fontId="0" fillId="0" borderId="0" xfId="0" applyProtection="1">
      <protection locked="0"/>
    </xf>
    <xf numFmtId="0" fontId="3" fillId="2" borderId="0"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0" fillId="0" borderId="0" xfId="0" applyFill="1" applyProtection="1">
      <protection locked="0"/>
    </xf>
    <xf numFmtId="0" fontId="0" fillId="0" borderId="0" xfId="0" applyBorder="1" applyProtection="1">
      <protection locked="0"/>
    </xf>
    <xf numFmtId="0" fontId="5" fillId="0" borderId="0" xfId="0" applyFont="1" applyProtection="1">
      <protection locked="0"/>
    </xf>
    <xf numFmtId="0" fontId="5" fillId="0" borderId="0" xfId="0" applyFont="1" applyAlignment="1" applyProtection="1">
      <protection locked="0"/>
    </xf>
    <xf numFmtId="0" fontId="3"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right" vertical="top"/>
      <protection locked="0"/>
    </xf>
    <xf numFmtId="0" fontId="0" fillId="0" borderId="0" xfId="0" applyBorder="1" applyAlignment="1" applyProtection="1">
      <protection locked="0"/>
    </xf>
    <xf numFmtId="0" fontId="5" fillId="0" borderId="0" xfId="0" applyFont="1" applyBorder="1" applyAlignment="1" applyProtection="1">
      <alignment horizontal="right" vertical="top"/>
      <protection locked="0"/>
    </xf>
    <xf numFmtId="0" fontId="0" fillId="0" borderId="0" xfId="0" applyAlignment="1" applyProtection="1">
      <protection locked="0"/>
    </xf>
    <xf numFmtId="0" fontId="5" fillId="0" borderId="0" xfId="0" applyFont="1" applyBorder="1" applyProtection="1">
      <protection locked="0"/>
    </xf>
    <xf numFmtId="0" fontId="3" fillId="3" borderId="25" xfId="0" applyFont="1" applyFill="1" applyBorder="1" applyAlignment="1" applyProtection="1">
      <alignment horizontal="center" textRotation="90"/>
    </xf>
    <xf numFmtId="0" fontId="3" fillId="3" borderId="26" xfId="0" applyFont="1" applyFill="1" applyBorder="1" applyAlignment="1" applyProtection="1">
      <alignment horizontal="center" textRotation="90"/>
    </xf>
    <xf numFmtId="0" fontId="3" fillId="3" borderId="29" xfId="0" applyFont="1" applyFill="1" applyBorder="1" applyAlignment="1" applyProtection="1">
      <alignment horizontal="center" textRotation="90"/>
    </xf>
    <xf numFmtId="0" fontId="19" fillId="0" borderId="49" xfId="0" applyFont="1" applyBorder="1" applyAlignment="1" applyProtection="1">
      <alignment horizontal="center" textRotation="90"/>
    </xf>
    <xf numFmtId="0" fontId="19" fillId="5" borderId="26" xfId="0" applyFont="1" applyFill="1" applyBorder="1" applyAlignment="1" applyProtection="1">
      <alignment horizontal="center" textRotation="90"/>
    </xf>
    <xf numFmtId="0" fontId="5" fillId="5" borderId="26" xfId="0" applyFont="1" applyFill="1" applyBorder="1" applyAlignment="1" applyProtection="1">
      <alignment horizontal="center" textRotation="90"/>
    </xf>
    <xf numFmtId="0" fontId="19" fillId="5" borderId="29" xfId="0" applyFont="1" applyFill="1" applyBorder="1" applyAlignment="1" applyProtection="1">
      <alignment horizontal="center" textRotation="90"/>
    </xf>
    <xf numFmtId="0" fontId="5" fillId="0" borderId="26" xfId="0" applyFont="1" applyBorder="1" applyAlignment="1" applyProtection="1">
      <alignment horizontal="center" textRotation="90"/>
    </xf>
    <xf numFmtId="0" fontId="5" fillId="5" borderId="66" xfId="0" applyFont="1" applyFill="1" applyBorder="1" applyAlignment="1" applyProtection="1">
      <alignment horizontal="center" textRotation="90"/>
    </xf>
    <xf numFmtId="0" fontId="0" fillId="5" borderId="26" xfId="0" applyFill="1" applyBorder="1" applyAlignment="1" applyProtection="1">
      <alignment horizontal="center" textRotation="90"/>
    </xf>
    <xf numFmtId="0" fontId="5" fillId="5" borderId="29" xfId="0" applyFont="1" applyFill="1" applyBorder="1" applyAlignment="1" applyProtection="1">
      <alignment horizontal="center" textRotation="90"/>
    </xf>
    <xf numFmtId="0" fontId="19" fillId="0" borderId="27" xfId="0" applyFont="1" applyBorder="1" applyAlignment="1" applyProtection="1">
      <alignment horizontal="center" textRotation="90"/>
    </xf>
    <xf numFmtId="0" fontId="0" fillId="0" borderId="0" xfId="0" applyAlignment="1" applyProtection="1">
      <alignment horizontal="center" textRotation="90"/>
    </xf>
    <xf numFmtId="0" fontId="9" fillId="0" borderId="11" xfId="0" applyFont="1" applyFill="1" applyBorder="1" applyAlignment="1" applyProtection="1">
      <alignment horizontal="center" vertical="center"/>
      <protection locked="0"/>
    </xf>
    <xf numFmtId="0" fontId="16" fillId="0" borderId="0" xfId="0" applyFont="1" applyBorder="1" applyAlignment="1" applyProtection="1">
      <alignment wrapText="1"/>
    </xf>
    <xf numFmtId="0" fontId="0" fillId="0" borderId="0" xfId="0" applyAlignment="1" applyProtection="1">
      <alignment wrapText="1"/>
    </xf>
    <xf numFmtId="0" fontId="20" fillId="0" borderId="1" xfId="0" applyFont="1" applyBorder="1" applyAlignment="1" applyProtection="1">
      <alignment horizontal="center" vertical="center"/>
    </xf>
    <xf numFmtId="0" fontId="21" fillId="0" borderId="0" xfId="0" applyFont="1" applyAlignment="1" applyProtection="1">
      <alignment horizontal="center" vertical="center"/>
    </xf>
    <xf numFmtId="0" fontId="9" fillId="0" borderId="13" xfId="0" applyFont="1" applyFill="1" applyBorder="1" applyAlignment="1" applyProtection="1">
      <alignment horizontal="left" vertical="top"/>
    </xf>
    <xf numFmtId="0" fontId="9" fillId="0" borderId="52" xfId="0" applyFont="1" applyFill="1" applyBorder="1" applyAlignment="1" applyProtection="1">
      <alignment horizontal="left" vertical="top"/>
    </xf>
    <xf numFmtId="0" fontId="1" fillId="0" borderId="57" xfId="0" applyFont="1" applyBorder="1" applyAlignment="1" applyProtection="1">
      <alignment horizontal="left" vertical="top" wrapText="1"/>
    </xf>
    <xf numFmtId="0" fontId="9" fillId="0" borderId="41" xfId="0" applyFont="1" applyBorder="1" applyAlignment="1" applyProtection="1">
      <alignment horizontal="left" vertical="top" wrapText="1"/>
    </xf>
    <xf numFmtId="0" fontId="9" fillId="0" borderId="42" xfId="0" applyFont="1" applyBorder="1" applyAlignment="1" applyProtection="1">
      <alignment horizontal="left" vertical="top" wrapText="1"/>
    </xf>
    <xf numFmtId="0" fontId="9" fillId="0" borderId="41" xfId="0" applyFont="1" applyFill="1" applyBorder="1" applyAlignment="1" applyProtection="1">
      <alignment horizontal="left" vertical="top"/>
    </xf>
    <xf numFmtId="0" fontId="9" fillId="0" borderId="50" xfId="0" applyFont="1" applyFill="1" applyBorder="1" applyAlignment="1" applyProtection="1">
      <alignment horizontal="left" vertical="top"/>
    </xf>
    <xf numFmtId="0" fontId="9" fillId="0" borderId="47" xfId="0" applyFont="1" applyFill="1" applyBorder="1" applyAlignment="1" applyProtection="1">
      <alignment horizontal="left" vertical="top"/>
    </xf>
    <xf numFmtId="0" fontId="9" fillId="0" borderId="48" xfId="0" applyFont="1" applyFill="1" applyBorder="1" applyAlignment="1" applyProtection="1">
      <alignment horizontal="left" vertical="top"/>
    </xf>
    <xf numFmtId="0" fontId="14" fillId="0" borderId="57" xfId="0" applyFont="1" applyBorder="1" applyAlignment="1" applyProtection="1">
      <alignment horizontal="left" vertical="top" wrapText="1"/>
    </xf>
    <xf numFmtId="0" fontId="15" fillId="0" borderId="41" xfId="0" applyFont="1" applyBorder="1" applyAlignment="1" applyProtection="1">
      <alignment horizontal="left" vertical="top" wrapText="1"/>
    </xf>
    <xf numFmtId="0" fontId="15" fillId="0" borderId="42" xfId="0" applyFont="1" applyBorder="1" applyAlignment="1" applyProtection="1">
      <alignment horizontal="left" vertical="top" wrapText="1"/>
    </xf>
    <xf numFmtId="0" fontId="9" fillId="0" borderId="41" xfId="0" applyFont="1" applyFill="1" applyBorder="1" applyAlignment="1" applyProtection="1"/>
    <xf numFmtId="0" fontId="9" fillId="0" borderId="50" xfId="0" applyFont="1" applyFill="1" applyBorder="1" applyAlignment="1" applyProtection="1"/>
    <xf numFmtId="0" fontId="9" fillId="0" borderId="24" xfId="0" applyFont="1" applyFill="1" applyBorder="1" applyAlignment="1" applyProtection="1"/>
    <xf numFmtId="0" fontId="9" fillId="0" borderId="54" xfId="0" applyFont="1" applyFill="1" applyBorder="1" applyAlignment="1" applyProtection="1"/>
    <xf numFmtId="0" fontId="9" fillId="0" borderId="64" xfId="0" applyFont="1" applyFill="1" applyBorder="1" applyAlignment="1" applyProtection="1">
      <alignment horizontal="left" vertical="top"/>
    </xf>
    <xf numFmtId="0" fontId="9" fillId="0" borderId="23" xfId="0" applyFont="1" applyFill="1" applyBorder="1" applyAlignment="1" applyProtection="1">
      <alignment horizontal="left" vertical="top"/>
    </xf>
    <xf numFmtId="0" fontId="9" fillId="0" borderId="20" xfId="0" applyFont="1" applyFill="1" applyBorder="1" applyAlignment="1" applyProtection="1">
      <alignment horizontal="left" vertical="top"/>
    </xf>
    <xf numFmtId="0" fontId="9" fillId="0" borderId="24" xfId="0" applyFont="1" applyFill="1" applyBorder="1" applyAlignment="1" applyProtection="1">
      <alignment horizontal="left" vertical="top"/>
    </xf>
    <xf numFmtId="0" fontId="9" fillId="0" borderId="54" xfId="0" applyFont="1" applyFill="1" applyBorder="1" applyAlignment="1" applyProtection="1">
      <alignment horizontal="left" vertical="top"/>
    </xf>
    <xf numFmtId="0" fontId="1" fillId="3" borderId="28" xfId="0" applyFont="1" applyFill="1" applyBorder="1" applyAlignment="1" applyProtection="1"/>
    <xf numFmtId="0" fontId="9" fillId="3" borderId="49" xfId="0" applyFont="1" applyFill="1" applyBorder="1" applyAlignment="1" applyProtection="1"/>
    <xf numFmtId="0" fontId="0" fillId="3" borderId="49" xfId="0" applyFill="1" applyBorder="1" applyAlignment="1" applyProtection="1"/>
    <xf numFmtId="0" fontId="1" fillId="4" borderId="28" xfId="0" applyFont="1" applyFill="1" applyBorder="1" applyAlignment="1" applyProtection="1"/>
    <xf numFmtId="0" fontId="1" fillId="4" borderId="49" xfId="0" applyFont="1" applyFill="1" applyBorder="1" applyAlignment="1" applyProtection="1"/>
    <xf numFmtId="0" fontId="9" fillId="0" borderId="20"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9" fillId="0" borderId="47" xfId="0" applyFont="1" applyFill="1" applyBorder="1" applyAlignment="1" applyProtection="1">
      <alignment horizontal="left" vertical="top" wrapText="1"/>
    </xf>
    <xf numFmtId="0" fontId="9" fillId="0" borderId="48" xfId="0" applyFont="1" applyFill="1" applyBorder="1" applyAlignment="1" applyProtection="1">
      <alignment horizontal="left" vertical="top" wrapText="1"/>
    </xf>
    <xf numFmtId="0" fontId="9" fillId="0" borderId="10" xfId="0" applyFont="1" applyFill="1" applyBorder="1" applyAlignment="1" applyProtection="1">
      <alignment horizontal="left" vertical="top"/>
    </xf>
    <xf numFmtId="0" fontId="9" fillId="0" borderId="40" xfId="0" applyFont="1" applyFill="1" applyBorder="1" applyAlignment="1" applyProtection="1">
      <alignment horizontal="left" vertical="top"/>
    </xf>
    <xf numFmtId="0" fontId="9" fillId="0" borderId="19" xfId="0" applyFont="1" applyFill="1" applyBorder="1" applyAlignment="1" applyProtection="1">
      <alignment horizontal="left" vertical="top"/>
    </xf>
    <xf numFmtId="0" fontId="1" fillId="3" borderId="28" xfId="0" applyFont="1" applyFill="1" applyBorder="1" applyAlignment="1" applyProtection="1">
      <alignment horizontal="center"/>
    </xf>
    <xf numFmtId="0" fontId="9" fillId="3" borderId="49" xfId="0" applyFont="1" applyFill="1" applyBorder="1" applyAlignment="1" applyProtection="1">
      <alignment horizontal="center"/>
    </xf>
    <xf numFmtId="0" fontId="9" fillId="3" borderId="51" xfId="0" applyFont="1" applyFill="1" applyBorder="1" applyAlignment="1" applyProtection="1">
      <alignment horizontal="center"/>
    </xf>
    <xf numFmtId="0" fontId="1" fillId="3" borderId="3" xfId="0" applyFont="1" applyFill="1" applyBorder="1" applyAlignment="1" applyProtection="1"/>
    <xf numFmtId="0" fontId="9" fillId="3" borderId="4" xfId="0" applyFont="1" applyFill="1" applyBorder="1" applyAlignment="1" applyProtection="1"/>
    <xf numFmtId="0" fontId="0" fillId="3" borderId="4" xfId="0" applyFill="1" applyBorder="1" applyAlignment="1" applyProtection="1"/>
    <xf numFmtId="0" fontId="14" fillId="0" borderId="5"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14" fillId="0" borderId="7"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14" fillId="0" borderId="4"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1" fillId="2" borderId="0" xfId="0" applyFont="1" applyFill="1" applyBorder="1" applyAlignment="1" applyProtection="1">
      <alignment horizontal="right" vertical="center" wrapText="1"/>
    </xf>
    <xf numFmtId="0" fontId="9" fillId="0" borderId="0" xfId="0" applyFont="1" applyBorder="1" applyAlignment="1" applyProtection="1">
      <alignment horizontal="right" vertical="center"/>
    </xf>
    <xf numFmtId="0" fontId="1" fillId="3" borderId="49" xfId="0" applyFont="1" applyFill="1" applyBorder="1" applyAlignment="1" applyProtection="1">
      <alignment horizontal="center"/>
    </xf>
    <xf numFmtId="0" fontId="1" fillId="3" borderId="51" xfId="0" applyFont="1" applyFill="1" applyBorder="1" applyAlignment="1" applyProtection="1">
      <alignment horizontal="center"/>
    </xf>
    <xf numFmtId="0" fontId="9" fillId="0" borderId="53" xfId="0" applyFont="1" applyFill="1" applyBorder="1" applyAlignment="1" applyProtection="1">
      <alignment horizontal="left" vertical="top" wrapText="1"/>
    </xf>
    <xf numFmtId="0" fontId="9" fillId="0" borderId="56" xfId="0" applyFont="1" applyFill="1" applyBorder="1" applyAlignment="1" applyProtection="1">
      <alignment horizontal="left" vertical="top"/>
    </xf>
    <xf numFmtId="0" fontId="9" fillId="0" borderId="48" xfId="0" applyFont="1" applyBorder="1" applyAlignment="1" applyProtection="1">
      <alignment horizontal="left" vertical="top"/>
    </xf>
    <xf numFmtId="0" fontId="9" fillId="0" borderId="16" xfId="0" applyFont="1" applyFill="1" applyBorder="1" applyAlignment="1" applyProtection="1">
      <alignment horizontal="left" vertical="top"/>
    </xf>
    <xf numFmtId="0" fontId="9" fillId="0" borderId="45" xfId="0" applyFont="1" applyFill="1" applyBorder="1" applyAlignment="1" applyProtection="1">
      <alignment horizontal="left" vertical="top"/>
    </xf>
    <xf numFmtId="0" fontId="9" fillId="0" borderId="43" xfId="0" applyFont="1" applyFill="1" applyBorder="1" applyAlignment="1" applyProtection="1">
      <alignment horizontal="left" vertical="top"/>
    </xf>
    <xf numFmtId="0" fontId="9" fillId="0" borderId="41" xfId="0" applyFont="1" applyFill="1" applyBorder="1" applyAlignment="1" applyProtection="1">
      <alignment horizontal="left" vertical="top" wrapText="1"/>
    </xf>
    <xf numFmtId="49" fontId="1" fillId="2" borderId="40" xfId="0" applyNumberFormat="1" applyFont="1" applyFill="1" applyBorder="1" applyAlignment="1" applyProtection="1">
      <alignment horizontal="center" vertical="top"/>
    </xf>
    <xf numFmtId="0" fontId="1" fillId="2" borderId="48" xfId="0" applyFont="1" applyFill="1" applyBorder="1" applyAlignment="1" applyProtection="1">
      <alignment horizontal="center" vertical="top"/>
    </xf>
    <xf numFmtId="0" fontId="1" fillId="2" borderId="40" xfId="0" applyFont="1" applyFill="1" applyBorder="1" applyAlignment="1" applyProtection="1">
      <alignment horizontal="center" vertical="center" wrapText="1"/>
    </xf>
    <xf numFmtId="0" fontId="1" fillId="2" borderId="40" xfId="0" applyFont="1" applyFill="1" applyBorder="1" applyAlignment="1" applyProtection="1">
      <alignment horizontal="center" vertical="top"/>
    </xf>
    <xf numFmtId="0" fontId="1" fillId="0" borderId="15" xfId="0" applyFont="1" applyBorder="1" applyAlignment="1" applyProtection="1">
      <alignment horizontal="left" vertical="top" wrapText="1"/>
    </xf>
    <xf numFmtId="0" fontId="1" fillId="0" borderId="56"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4" fillId="0" borderId="4" xfId="0" applyFont="1" applyBorder="1" applyAlignment="1" applyProtection="1">
      <alignment horizontal="left" vertical="center" wrapText="1"/>
    </xf>
    <xf numFmtId="0" fontId="0" fillId="0" borderId="4" xfId="0" applyBorder="1" applyAlignment="1" applyProtection="1">
      <alignment horizontal="left" wrapText="1"/>
    </xf>
    <xf numFmtId="0" fontId="0" fillId="0" borderId="8" xfId="0" applyBorder="1" applyAlignment="1" applyProtection="1">
      <alignment horizontal="left" wrapText="1"/>
    </xf>
    <xf numFmtId="0" fontId="12" fillId="2" borderId="5" xfId="0" applyFont="1" applyFill="1" applyBorder="1" applyAlignment="1" applyProtection="1">
      <alignment horizontal="center" vertical="center" wrapText="1"/>
    </xf>
    <xf numFmtId="0" fontId="13" fillId="0" borderId="6"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14" fontId="1" fillId="2" borderId="48" xfId="0" applyNumberFormat="1" applyFont="1" applyFill="1" applyBorder="1" applyAlignment="1" applyProtection="1">
      <alignment horizontal="center" vertical="center"/>
    </xf>
    <xf numFmtId="0" fontId="9" fillId="0" borderId="40" xfId="0" applyFont="1" applyBorder="1" applyAlignment="1" applyProtection="1">
      <alignment horizontal="center" vertical="center" wrapText="1"/>
    </xf>
    <xf numFmtId="0" fontId="1" fillId="0" borderId="40" xfId="0" applyFont="1" applyBorder="1" applyAlignment="1" applyProtection="1">
      <alignment horizontal="center" vertical="center"/>
    </xf>
    <xf numFmtId="0" fontId="9" fillId="0" borderId="40" xfId="0" applyFont="1" applyBorder="1" applyAlignment="1" applyProtection="1">
      <alignment horizontal="center" vertical="center"/>
    </xf>
    <xf numFmtId="0" fontId="1" fillId="3" borderId="4"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8" xfId="0" applyFont="1" applyFill="1" applyBorder="1" applyAlignment="1" applyProtection="1">
      <alignment horizontal="center"/>
    </xf>
    <xf numFmtId="0" fontId="14" fillId="2" borderId="6" xfId="0" applyFont="1" applyFill="1" applyBorder="1" applyAlignment="1" applyProtection="1">
      <alignment horizontal="left" vertical="center" wrapText="1"/>
    </xf>
    <xf numFmtId="0" fontId="0" fillId="0" borderId="6" xfId="0" applyBorder="1" applyAlignment="1" applyProtection="1">
      <alignment wrapText="1"/>
    </xf>
    <xf numFmtId="0" fontId="0" fillId="0" borderId="7" xfId="0" applyBorder="1" applyAlignment="1" applyProtection="1">
      <alignment wrapText="1"/>
    </xf>
    <xf numFmtId="0" fontId="1" fillId="2" borderId="48" xfId="0" applyFont="1" applyFill="1" applyBorder="1" applyAlignment="1" applyProtection="1">
      <alignment horizontal="center" vertical="top"/>
      <protection locked="0"/>
    </xf>
    <xf numFmtId="0" fontId="1" fillId="2" borderId="11" xfId="0" applyFont="1" applyFill="1" applyBorder="1" applyAlignment="1" applyProtection="1">
      <alignment horizontal="center" vertical="top"/>
      <protection locked="0"/>
    </xf>
    <xf numFmtId="14" fontId="1" fillId="2" borderId="48" xfId="0" applyNumberFormat="1" applyFont="1" applyFill="1" applyBorder="1" applyAlignment="1" applyProtection="1">
      <alignment horizontal="center" vertical="center"/>
      <protection locked="0"/>
    </xf>
    <xf numFmtId="14" fontId="1" fillId="2" borderId="11" xfId="0" applyNumberFormat="1" applyFont="1" applyFill="1" applyBorder="1" applyAlignment="1" applyProtection="1">
      <alignment horizontal="center" vertical="center"/>
      <protection locked="0"/>
    </xf>
    <xf numFmtId="0" fontId="9" fillId="3" borderId="49" xfId="0" applyFont="1" applyFill="1" applyBorder="1" applyAlignment="1"/>
    <xf numFmtId="0" fontId="0" fillId="3" borderId="49" xfId="0" applyFill="1" applyBorder="1" applyAlignment="1"/>
    <xf numFmtId="0" fontId="0" fillId="3" borderId="51" xfId="0" applyFill="1" applyBorder="1" applyAlignment="1"/>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0" borderId="4" xfId="0" applyBorder="1" applyAlignment="1">
      <alignment horizontal="center"/>
    </xf>
    <xf numFmtId="0" fontId="0" fillId="0" borderId="8" xfId="0" applyBorder="1" applyAlignment="1">
      <alignment horizontal="center"/>
    </xf>
    <xf numFmtId="0" fontId="1" fillId="2" borderId="6" xfId="0" applyFont="1" applyFill="1" applyBorder="1" applyAlignment="1">
      <alignment horizontal="center"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49" fontId="1" fillId="2" borderId="40" xfId="0" applyNumberFormat="1" applyFont="1" applyFill="1" applyBorder="1" applyAlignment="1" applyProtection="1">
      <alignment horizontal="center" vertical="top"/>
      <protection locked="0"/>
    </xf>
    <xf numFmtId="0" fontId="1" fillId="0" borderId="40"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1" fillId="2"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9" fillId="0" borderId="47" xfId="0" applyFont="1" applyFill="1" applyBorder="1" applyAlignment="1">
      <alignment horizontal="left" vertical="top"/>
    </xf>
    <xf numFmtId="0" fontId="9" fillId="0" borderId="48" xfId="0" applyFont="1" applyFill="1" applyBorder="1" applyAlignment="1">
      <alignment horizontal="left" vertical="top"/>
    </xf>
    <xf numFmtId="0" fontId="1" fillId="0" borderId="57" xfId="0" applyFont="1" applyBorder="1" applyAlignment="1" applyProtection="1">
      <alignment horizontal="left" vertical="top" wrapText="1"/>
      <protection locked="0"/>
    </xf>
    <xf numFmtId="0" fontId="9" fillId="0" borderId="41"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8" xfId="0" applyFont="1" applyBorder="1" applyAlignment="1">
      <alignment horizontal="left" vertical="top"/>
    </xf>
    <xf numFmtId="0" fontId="9" fillId="0" borderId="11" xfId="0" applyFont="1" applyBorder="1" applyAlignment="1">
      <alignment horizontal="left" vertical="top"/>
    </xf>
    <xf numFmtId="0" fontId="9" fillId="0" borderId="10" xfId="0" applyFont="1" applyFill="1" applyBorder="1" applyAlignment="1">
      <alignment horizontal="left" vertical="top"/>
    </xf>
    <xf numFmtId="0" fontId="9" fillId="0" borderId="41" xfId="0" applyFont="1" applyFill="1" applyBorder="1" applyAlignment="1">
      <alignment horizontal="left" vertical="top"/>
    </xf>
    <xf numFmtId="0" fontId="9" fillId="0" borderId="50" xfId="0" applyFont="1" applyFill="1" applyBorder="1" applyAlignment="1">
      <alignment horizontal="left" vertical="top"/>
    </xf>
    <xf numFmtId="0" fontId="9" fillId="0" borderId="42" xfId="0" applyFont="1" applyFill="1" applyBorder="1" applyAlignment="1">
      <alignment horizontal="left" vertical="top"/>
    </xf>
    <xf numFmtId="0" fontId="9" fillId="0" borderId="13" xfId="0" applyFont="1" applyFill="1" applyBorder="1" applyAlignment="1">
      <alignment horizontal="left" vertical="top"/>
    </xf>
    <xf numFmtId="0" fontId="9" fillId="0" borderId="52" xfId="0" applyFont="1" applyFill="1" applyBorder="1" applyAlignment="1">
      <alignment horizontal="left" vertical="top"/>
    </xf>
    <xf numFmtId="0" fontId="9" fillId="0" borderId="16" xfId="0" applyFont="1" applyFill="1" applyBorder="1" applyAlignment="1">
      <alignment horizontal="left" vertical="top" wrapText="1"/>
    </xf>
    <xf numFmtId="0" fontId="9" fillId="0" borderId="16" xfId="0" applyFont="1" applyFill="1" applyBorder="1" applyAlignment="1">
      <alignment horizontal="left" vertical="top"/>
    </xf>
    <xf numFmtId="0" fontId="9" fillId="0" borderId="53" xfId="0" applyFont="1" applyFill="1" applyBorder="1" applyAlignment="1">
      <alignment horizontal="left" vertical="top"/>
    </xf>
    <xf numFmtId="0" fontId="9" fillId="0" borderId="45" xfId="0" applyFont="1" applyFill="1" applyBorder="1" applyAlignment="1">
      <alignment horizontal="left" vertical="top"/>
    </xf>
    <xf numFmtId="0" fontId="9" fillId="0" borderId="64" xfId="0" applyFont="1" applyFill="1" applyBorder="1" applyAlignment="1">
      <alignment horizontal="left" vertical="top"/>
    </xf>
    <xf numFmtId="0" fontId="9" fillId="0" borderId="23" xfId="0" applyFont="1" applyFill="1" applyBorder="1" applyAlignment="1">
      <alignment horizontal="left" vertical="top"/>
    </xf>
    <xf numFmtId="0" fontId="9" fillId="0" borderId="20" xfId="0" applyFont="1" applyFill="1" applyBorder="1" applyAlignment="1">
      <alignment horizontal="left" vertical="top"/>
    </xf>
    <xf numFmtId="0" fontId="9" fillId="0" borderId="24" xfId="0" applyFont="1" applyFill="1" applyBorder="1" applyAlignment="1">
      <alignment horizontal="left" vertical="top"/>
    </xf>
    <xf numFmtId="0" fontId="9" fillId="0" borderId="54" xfId="0" applyFont="1" applyFill="1" applyBorder="1" applyAlignment="1">
      <alignment horizontal="left" vertical="top"/>
    </xf>
    <xf numFmtId="0" fontId="9" fillId="0" borderId="0" xfId="0" applyFont="1" applyFill="1" applyBorder="1" applyAlignment="1">
      <alignment horizontal="left" vertical="top"/>
    </xf>
    <xf numFmtId="0" fontId="9" fillId="3" borderId="4" xfId="0" applyFont="1" applyFill="1" applyBorder="1" applyAlignment="1"/>
    <xf numFmtId="0" fontId="0" fillId="3" borderId="4" xfId="0" applyFill="1" applyBorder="1" applyAlignment="1"/>
    <xf numFmtId="0" fontId="0" fillId="3" borderId="8" xfId="0" applyFill="1" applyBorder="1" applyAlignment="1"/>
    <xf numFmtId="0" fontId="1" fillId="3" borderId="3" xfId="0" applyFont="1" applyFill="1" applyBorder="1" applyAlignment="1" applyProtection="1">
      <alignment horizontal="center"/>
    </xf>
    <xf numFmtId="0" fontId="9" fillId="0" borderId="43" xfId="0" applyFont="1" applyFill="1" applyBorder="1" applyAlignment="1">
      <alignment horizontal="left" vertical="top"/>
    </xf>
    <xf numFmtId="0" fontId="9" fillId="0" borderId="14" xfId="0" applyFont="1" applyFill="1" applyBorder="1" applyAlignment="1">
      <alignment horizontal="left" vertical="top"/>
    </xf>
    <xf numFmtId="0" fontId="1" fillId="0" borderId="62"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0" borderId="41" xfId="0" applyFont="1" applyFill="1" applyBorder="1" applyAlignment="1"/>
    <xf numFmtId="0" fontId="9" fillId="0" borderId="50" xfId="0" applyFont="1" applyFill="1" applyBorder="1" applyAlignment="1"/>
    <xf numFmtId="0" fontId="1" fillId="3" borderId="49" xfId="0" applyFont="1" applyFill="1" applyBorder="1" applyAlignment="1" applyProtection="1"/>
    <xf numFmtId="0" fontId="1" fillId="3" borderId="51" xfId="0" applyFont="1" applyFill="1" applyBorder="1" applyAlignment="1" applyProtection="1"/>
    <xf numFmtId="0" fontId="9" fillId="0" borderId="11" xfId="0" applyFont="1" applyFill="1" applyBorder="1" applyAlignment="1" applyProtection="1">
      <alignment horizontal="left" vertical="top"/>
    </xf>
    <xf numFmtId="0" fontId="9" fillId="0" borderId="58" xfId="0" applyFont="1" applyFill="1" applyBorder="1" applyAlignment="1" applyProtection="1">
      <alignment horizontal="left" vertical="top"/>
    </xf>
    <xf numFmtId="0" fontId="9" fillId="0" borderId="11" xfId="0" applyFont="1" applyFill="1" applyBorder="1" applyAlignment="1">
      <alignment horizontal="left" vertical="top"/>
    </xf>
    <xf numFmtId="0" fontId="9" fillId="0" borderId="47" xfId="0" applyFont="1" applyFill="1" applyBorder="1" applyAlignment="1">
      <alignment horizontal="left" vertical="top" wrapText="1"/>
    </xf>
    <xf numFmtId="0" fontId="9" fillId="0" borderId="48"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52" xfId="0" applyFont="1" applyFill="1" applyBorder="1" applyAlignment="1">
      <alignment horizontal="left" vertical="top" wrapText="1"/>
    </xf>
    <xf numFmtId="0" fontId="9" fillId="0" borderId="59" xfId="0" applyFont="1" applyFill="1" applyBorder="1" applyAlignment="1">
      <alignment horizontal="left" vertical="top" wrapText="1"/>
    </xf>
    <xf numFmtId="0" fontId="9" fillId="0" borderId="60" xfId="0" applyFont="1" applyFill="1" applyBorder="1" applyAlignment="1">
      <alignment horizontal="left" vertical="top" wrapText="1"/>
    </xf>
    <xf numFmtId="0" fontId="9" fillId="0" borderId="31" xfId="0" applyFont="1" applyFill="1" applyBorder="1" applyAlignment="1">
      <alignment horizontal="left" vertical="top"/>
    </xf>
    <xf numFmtId="0" fontId="9" fillId="0" borderId="55" xfId="0" applyFont="1" applyFill="1" applyBorder="1" applyAlignment="1">
      <alignment horizontal="left" vertical="top"/>
    </xf>
    <xf numFmtId="0" fontId="1" fillId="0" borderId="6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53" xfId="0" applyFont="1" applyFill="1" applyBorder="1" applyAlignment="1">
      <alignment horizontal="left" vertical="top" wrapText="1"/>
    </xf>
    <xf numFmtId="0" fontId="9" fillId="0" borderId="56" xfId="0" applyFont="1" applyFill="1" applyBorder="1" applyAlignment="1">
      <alignment horizontal="left" vertical="top"/>
    </xf>
    <xf numFmtId="0" fontId="9" fillId="0" borderId="17" xfId="0" applyFont="1" applyFill="1" applyBorder="1" applyAlignment="1">
      <alignment horizontal="left" vertical="top"/>
    </xf>
    <xf numFmtId="0" fontId="9" fillId="0" borderId="40" xfId="0" applyFont="1" applyFill="1" applyBorder="1" applyAlignment="1">
      <alignment horizontal="left" vertical="top"/>
    </xf>
    <xf numFmtId="0" fontId="9" fillId="0" borderId="58" xfId="0" applyFont="1" applyFill="1" applyBorder="1" applyAlignment="1">
      <alignment horizontal="left" vertical="top"/>
    </xf>
  </cellXfs>
  <cellStyles count="1">
    <cellStyle name="Normal" xfId="0" builtinId="0"/>
  </cellStyles>
  <dxfs count="24">
    <dxf>
      <font>
        <b/>
        <i val="0"/>
        <condense val="0"/>
        <extend val="0"/>
      </font>
      <fill>
        <patternFill>
          <bgColor indexed="11"/>
        </patternFill>
      </fill>
    </dxf>
    <dxf>
      <font>
        <b/>
        <i val="0"/>
        <condense val="0"/>
        <extend val="0"/>
      </font>
      <fill>
        <patternFill>
          <bgColor indexed="10"/>
        </patternFill>
      </fill>
    </dxf>
    <dxf>
      <font>
        <b/>
        <i val="0"/>
      </font>
      <fill>
        <patternFill>
          <bgColor rgb="FFFFFF0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
      <font>
        <b/>
        <i val="0"/>
        <condense val="0"/>
        <extend val="0"/>
      </font>
      <fill>
        <patternFill>
          <bgColor indexed="11"/>
        </patternFill>
      </fill>
    </dxf>
    <dxf>
      <font>
        <b/>
        <i val="0"/>
        <condense val="0"/>
        <extend val="0"/>
      </font>
      <fill>
        <patternFill>
          <bgColor indexed="10"/>
        </patternFill>
      </fill>
    </dxf>
    <dxf>
      <font>
        <b/>
        <i val="0"/>
      </font>
      <fill>
        <patternFill>
          <bgColor rgb="FFFFFF00"/>
        </patternFill>
      </fill>
    </dxf>
    <dxf>
      <font>
        <b/>
        <i val="0"/>
        <color auto="1"/>
        <name val="Cambria"/>
        <scheme val="none"/>
      </font>
      <fill>
        <patternFill>
          <bgColor rgb="FFFFFF00"/>
        </patternFill>
      </fill>
    </dxf>
    <dxf>
      <font>
        <b/>
        <i val="0"/>
      </font>
      <fill>
        <patternFill>
          <bgColor indexed="11"/>
        </patternFill>
      </fill>
    </dxf>
    <dxf>
      <font>
        <b/>
        <i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2"/>
  <sheetViews>
    <sheetView showGridLines="0" topLeftCell="A70" zoomScale="75" zoomScaleNormal="75" zoomScaleSheetLayoutView="75" workbookViewId="0">
      <selection activeCell="S4" sqref="S4"/>
    </sheetView>
  </sheetViews>
  <sheetFormatPr defaultRowHeight="15.75" x14ac:dyDescent="0.25"/>
  <cols>
    <col min="1" max="1" width="3.5703125" style="119" customWidth="1"/>
    <col min="2" max="2" width="3.7109375" style="120" customWidth="1"/>
    <col min="3" max="7" width="9.140625" style="120"/>
    <col min="8" max="8" width="13.28515625" style="120" customWidth="1"/>
    <col min="9" max="9" width="7.28515625" style="120" customWidth="1"/>
    <col min="10" max="10" width="9.7109375" style="120" customWidth="1"/>
    <col min="11" max="11" width="9.140625" style="120"/>
    <col min="12" max="12" width="46.140625" style="122" customWidth="1"/>
    <col min="13" max="15" width="4.5703125" style="120" customWidth="1"/>
    <col min="16" max="16" width="9.7109375" style="120" customWidth="1"/>
    <col min="17" max="17" width="11.42578125" style="120" customWidth="1"/>
    <col min="18" max="18" width="11.5703125" style="120" customWidth="1"/>
    <col min="19" max="19" width="9.140625" style="120"/>
    <col min="20" max="20" width="11.140625" style="120" bestFit="1" customWidth="1"/>
    <col min="21" max="21" width="14.42578125" style="120" customWidth="1"/>
    <col min="22" max="16384" width="9.140625" style="120"/>
  </cols>
  <sheetData>
    <row r="1" spans="1:26" x14ac:dyDescent="0.25">
      <c r="C1" s="121" t="s">
        <v>278</v>
      </c>
    </row>
    <row r="2" spans="1:26" x14ac:dyDescent="0.25">
      <c r="C2" s="121" t="s">
        <v>191</v>
      </c>
    </row>
    <row r="3" spans="1:26" x14ac:dyDescent="0.25">
      <c r="C3" s="121" t="s">
        <v>277</v>
      </c>
    </row>
    <row r="4" spans="1:26" x14ac:dyDescent="0.25">
      <c r="C4" s="121" t="s">
        <v>194</v>
      </c>
    </row>
    <row r="5" spans="1:26" x14ac:dyDescent="0.25">
      <c r="C5" s="121" t="s">
        <v>195</v>
      </c>
    </row>
    <row r="6" spans="1:26" x14ac:dyDescent="0.25">
      <c r="C6" s="121" t="s">
        <v>196</v>
      </c>
    </row>
    <row r="7" spans="1:26" x14ac:dyDescent="0.25">
      <c r="C7" s="121" t="s">
        <v>197</v>
      </c>
    </row>
    <row r="8" spans="1:26" x14ac:dyDescent="0.25">
      <c r="C8" s="121" t="s">
        <v>208</v>
      </c>
    </row>
    <row r="9" spans="1:26" x14ac:dyDescent="0.25">
      <c r="C9" s="121" t="s">
        <v>201</v>
      </c>
    </row>
    <row r="10" spans="1:26" x14ac:dyDescent="0.25">
      <c r="C10" s="121" t="s">
        <v>200</v>
      </c>
    </row>
    <row r="11" spans="1:26" ht="15.75" customHeight="1" x14ac:dyDescent="0.25">
      <c r="C11" s="121" t="s">
        <v>224</v>
      </c>
      <c r="R11" s="123" t="s">
        <v>205</v>
      </c>
      <c r="S11" s="124"/>
      <c r="T11" s="124"/>
      <c r="U11" s="125"/>
      <c r="V11" s="125"/>
    </row>
    <row r="12" spans="1:26" ht="42" customHeight="1" x14ac:dyDescent="0.25">
      <c r="C12" s="121"/>
      <c r="R12" s="232" t="s">
        <v>204</v>
      </c>
      <c r="S12" s="233"/>
      <c r="T12" s="233"/>
      <c r="U12" s="233"/>
      <c r="V12" s="233"/>
      <c r="W12" s="233"/>
      <c r="X12" s="233"/>
      <c r="Y12" s="233"/>
      <c r="Z12" s="233"/>
    </row>
    <row r="13" spans="1:26" ht="16.5" thickBot="1" x14ac:dyDescent="0.3">
      <c r="C13" s="126"/>
      <c r="R13" s="127" t="s">
        <v>206</v>
      </c>
    </row>
    <row r="14" spans="1:26" ht="58.5" customHeight="1" x14ac:dyDescent="0.25">
      <c r="A14" s="305" t="s">
        <v>150</v>
      </c>
      <c r="B14" s="306"/>
      <c r="C14" s="306"/>
      <c r="D14" s="306"/>
      <c r="E14" s="306"/>
      <c r="F14" s="306"/>
      <c r="G14" s="306"/>
      <c r="H14" s="306"/>
      <c r="I14" s="306"/>
      <c r="J14" s="306"/>
      <c r="K14" s="306"/>
      <c r="L14" s="306"/>
      <c r="M14" s="128"/>
      <c r="N14" s="128"/>
      <c r="O14" s="128"/>
      <c r="P14" s="129"/>
      <c r="Q14" s="130" t="s">
        <v>52</v>
      </c>
      <c r="R14" s="316" t="s">
        <v>215</v>
      </c>
      <c r="S14" s="317"/>
      <c r="T14" s="317"/>
      <c r="U14" s="318"/>
    </row>
    <row r="15" spans="1:26" ht="80.25" customHeight="1" thickBot="1" x14ac:dyDescent="0.3">
      <c r="A15" s="307"/>
      <c r="B15" s="308"/>
      <c r="C15" s="308"/>
      <c r="D15" s="308"/>
      <c r="E15" s="308"/>
      <c r="F15" s="308"/>
      <c r="G15" s="308"/>
      <c r="H15" s="308"/>
      <c r="I15" s="308"/>
      <c r="J15" s="308"/>
      <c r="K15" s="308"/>
      <c r="L15" s="308"/>
      <c r="M15" s="131"/>
      <c r="N15" s="131"/>
      <c r="O15" s="131"/>
      <c r="P15" s="132"/>
      <c r="Q15" s="132"/>
      <c r="R15" s="133" t="s">
        <v>53</v>
      </c>
      <c r="S15" s="302" t="s">
        <v>189</v>
      </c>
      <c r="T15" s="303"/>
      <c r="U15" s="304"/>
    </row>
    <row r="16" spans="1:26" s="136" customFormat="1" ht="16.5" customHeight="1" thickBot="1" x14ac:dyDescent="0.3">
      <c r="A16" s="101"/>
      <c r="B16" s="134"/>
      <c r="C16" s="135" t="s">
        <v>190</v>
      </c>
      <c r="D16" s="102"/>
      <c r="E16" s="102"/>
      <c r="F16" s="102"/>
      <c r="G16" s="102"/>
      <c r="H16" s="102"/>
      <c r="I16" s="102"/>
      <c r="J16" s="102"/>
      <c r="K16" s="102"/>
      <c r="L16" s="102"/>
      <c r="M16" s="103"/>
      <c r="N16" s="103"/>
      <c r="O16" s="103"/>
      <c r="P16" s="269" t="s">
        <v>38</v>
      </c>
      <c r="Q16" s="270"/>
      <c r="R16" s="270"/>
      <c r="S16" s="270"/>
      <c r="T16" s="270"/>
      <c r="U16" s="271"/>
    </row>
    <row r="17" spans="1:24" s="136" customFormat="1" ht="15" customHeight="1" x14ac:dyDescent="0.2">
      <c r="A17" s="105"/>
      <c r="B17" s="137"/>
      <c r="C17" s="106"/>
      <c r="D17" s="107" t="s">
        <v>54</v>
      </c>
      <c r="E17" s="295"/>
      <c r="F17" s="295"/>
      <c r="G17" s="295"/>
      <c r="H17" s="295"/>
      <c r="I17" s="106"/>
      <c r="J17" s="108" t="s">
        <v>50</v>
      </c>
      <c r="K17" s="311"/>
      <c r="L17" s="312"/>
      <c r="M17" s="138"/>
      <c r="N17" s="138"/>
      <c r="O17" s="138"/>
      <c r="P17" s="275" t="s">
        <v>207</v>
      </c>
      <c r="Q17" s="276"/>
      <c r="R17" s="276"/>
      <c r="S17" s="276"/>
      <c r="T17" s="276"/>
      <c r="U17" s="277"/>
    </row>
    <row r="18" spans="1:24" s="136" customFormat="1" ht="15" customHeight="1" x14ac:dyDescent="0.2">
      <c r="A18" s="105"/>
      <c r="B18" s="137"/>
      <c r="C18" s="106"/>
      <c r="D18" s="107" t="s">
        <v>9</v>
      </c>
      <c r="E18" s="297"/>
      <c r="F18" s="297"/>
      <c r="G18" s="297"/>
      <c r="H18" s="297"/>
      <c r="I18" s="106"/>
      <c r="J18" s="106"/>
      <c r="K18" s="311"/>
      <c r="L18" s="312"/>
      <c r="M18" s="138"/>
      <c r="N18" s="138"/>
      <c r="O18" s="138"/>
      <c r="P18" s="278"/>
      <c r="Q18" s="279"/>
      <c r="R18" s="279"/>
      <c r="S18" s="279"/>
      <c r="T18" s="279"/>
      <c r="U18" s="280"/>
    </row>
    <row r="19" spans="1:24" s="136" customFormat="1" ht="15" customHeight="1" x14ac:dyDescent="0.2">
      <c r="A19" s="105"/>
      <c r="B19" s="137"/>
      <c r="C19" s="106"/>
      <c r="D19" s="107" t="s">
        <v>12</v>
      </c>
      <c r="E19" s="297"/>
      <c r="F19" s="310"/>
      <c r="G19" s="310"/>
      <c r="H19" s="310"/>
      <c r="I19" s="106"/>
      <c r="J19" s="108" t="s">
        <v>13</v>
      </c>
      <c r="K19" s="139"/>
      <c r="L19" s="107" t="s">
        <v>11</v>
      </c>
      <c r="M19" s="296"/>
      <c r="N19" s="296"/>
      <c r="O19" s="296"/>
      <c r="P19" s="278"/>
      <c r="Q19" s="279"/>
      <c r="R19" s="279"/>
      <c r="S19" s="279"/>
      <c r="T19" s="279"/>
      <c r="U19" s="280"/>
    </row>
    <row r="20" spans="1:24" s="136" customFormat="1" ht="15" customHeight="1" x14ac:dyDescent="0.2">
      <c r="A20" s="105"/>
      <c r="B20" s="137"/>
      <c r="C20" s="106"/>
      <c r="D20" s="107" t="s">
        <v>14</v>
      </c>
      <c r="E20" s="298"/>
      <c r="F20" s="298"/>
      <c r="G20" s="298"/>
      <c r="H20" s="298"/>
      <c r="I20" s="284" t="s">
        <v>46</v>
      </c>
      <c r="J20" s="285"/>
      <c r="K20" s="140"/>
      <c r="L20" s="108" t="s">
        <v>10</v>
      </c>
      <c r="M20" s="309"/>
      <c r="N20" s="309"/>
      <c r="O20" s="309"/>
      <c r="P20" s="278"/>
      <c r="Q20" s="279"/>
      <c r="R20" s="279"/>
      <c r="S20" s="279"/>
      <c r="T20" s="279"/>
      <c r="U20" s="280"/>
    </row>
    <row r="21" spans="1:24" s="136" customFormat="1" ht="12.75" customHeight="1" thickBot="1" x14ac:dyDescent="0.25">
      <c r="A21" s="109"/>
      <c r="B21" s="109"/>
      <c r="C21" s="110"/>
      <c r="D21" s="110"/>
      <c r="E21" s="110"/>
      <c r="F21" s="110"/>
      <c r="G21" s="110"/>
      <c r="H21" s="110"/>
      <c r="I21" s="110"/>
      <c r="J21" s="110"/>
      <c r="K21" s="110"/>
      <c r="L21" s="111"/>
      <c r="M21" s="110"/>
      <c r="N21" s="110"/>
      <c r="O21" s="110"/>
      <c r="P21" s="281"/>
      <c r="Q21" s="282"/>
      <c r="R21" s="282"/>
      <c r="S21" s="282"/>
      <c r="T21" s="282"/>
      <c r="U21" s="283"/>
    </row>
    <row r="22" spans="1:24" s="136" customFormat="1" ht="17.25" customHeight="1" thickBot="1" x14ac:dyDescent="0.3">
      <c r="A22" s="141"/>
      <c r="B22" s="272" t="s">
        <v>153</v>
      </c>
      <c r="C22" s="273"/>
      <c r="D22" s="273"/>
      <c r="E22" s="273"/>
      <c r="F22" s="273"/>
      <c r="G22" s="273"/>
      <c r="H22" s="273"/>
      <c r="I22" s="274"/>
      <c r="J22" s="274"/>
      <c r="K22" s="274"/>
      <c r="L22" s="142" t="str">
        <f>IF(COUNTIF(M23:O34,"x")&lt;12,"Missed Entry",IF((COUNTIF(N23:N34,"x")&gt;0),"High","Low"))</f>
        <v>Missed Entry</v>
      </c>
      <c r="M22" s="13" t="s">
        <v>30</v>
      </c>
      <c r="N22" s="14" t="s">
        <v>31</v>
      </c>
      <c r="O22" s="15" t="s">
        <v>32</v>
      </c>
      <c r="P22" s="286" t="s">
        <v>38</v>
      </c>
      <c r="Q22" s="286"/>
      <c r="R22" s="286"/>
      <c r="S22" s="286"/>
      <c r="T22" s="286"/>
      <c r="U22" s="287"/>
      <c r="V22" s="234" t="s">
        <v>199</v>
      </c>
      <c r="W22" s="235"/>
      <c r="X22" s="235"/>
    </row>
    <row r="23" spans="1:24" s="136" customFormat="1" ht="17.25" customHeight="1" x14ac:dyDescent="0.2">
      <c r="A23" s="143"/>
      <c r="B23" s="144">
        <v>1</v>
      </c>
      <c r="C23" s="241" t="s">
        <v>198</v>
      </c>
      <c r="D23" s="241"/>
      <c r="E23" s="241"/>
      <c r="F23" s="241"/>
      <c r="G23" s="241"/>
      <c r="H23" s="241"/>
      <c r="I23" s="241"/>
      <c r="J23" s="241"/>
      <c r="K23" s="241"/>
      <c r="L23" s="242"/>
      <c r="M23" s="88"/>
      <c r="N23" s="89"/>
      <c r="O23" s="97"/>
      <c r="P23" s="238"/>
      <c r="Q23" s="239"/>
      <c r="R23" s="239"/>
      <c r="S23" s="239"/>
      <c r="T23" s="239"/>
      <c r="U23" s="240"/>
      <c r="V23" s="145"/>
      <c r="W23" s="146" t="s">
        <v>192</v>
      </c>
      <c r="X23" s="147"/>
    </row>
    <row r="24" spans="1:24" x14ac:dyDescent="0.25">
      <c r="A24" s="4"/>
      <c r="B24" s="144">
        <v>2</v>
      </c>
      <c r="C24" s="241" t="s">
        <v>7</v>
      </c>
      <c r="D24" s="241"/>
      <c r="E24" s="241"/>
      <c r="F24" s="241"/>
      <c r="G24" s="241"/>
      <c r="H24" s="241"/>
      <c r="I24" s="241"/>
      <c r="J24" s="241"/>
      <c r="K24" s="241"/>
      <c r="L24" s="242"/>
      <c r="M24" s="148"/>
      <c r="N24" s="149"/>
      <c r="O24" s="98"/>
      <c r="P24" s="238"/>
      <c r="Q24" s="239"/>
      <c r="R24" s="239"/>
      <c r="S24" s="239"/>
      <c r="T24" s="239"/>
      <c r="U24" s="240"/>
      <c r="V24" s="150"/>
      <c r="W24" s="146" t="s">
        <v>192</v>
      </c>
      <c r="X24" s="147"/>
    </row>
    <row r="25" spans="1:24" ht="15.75" customHeight="1" x14ac:dyDescent="0.25">
      <c r="A25" s="4"/>
      <c r="B25" s="144">
        <v>3</v>
      </c>
      <c r="C25" s="266" t="s">
        <v>0</v>
      </c>
      <c r="D25" s="266"/>
      <c r="E25" s="266"/>
      <c r="F25" s="266"/>
      <c r="G25" s="266"/>
      <c r="H25" s="266"/>
      <c r="I25" s="266"/>
      <c r="J25" s="266"/>
      <c r="K25" s="266"/>
      <c r="L25" s="243"/>
      <c r="M25" s="151"/>
      <c r="N25" s="152"/>
      <c r="O25" s="113"/>
      <c r="P25" s="238"/>
      <c r="Q25" s="239"/>
      <c r="R25" s="239"/>
      <c r="S25" s="239"/>
      <c r="T25" s="239"/>
      <c r="U25" s="240"/>
      <c r="V25" s="150"/>
      <c r="W25" s="146" t="s">
        <v>192</v>
      </c>
      <c r="X25" s="147"/>
    </row>
    <row r="26" spans="1:24" ht="15.75" customHeight="1" x14ac:dyDescent="0.25">
      <c r="A26" s="4"/>
      <c r="B26" s="144">
        <v>4</v>
      </c>
      <c r="C26" s="243" t="s">
        <v>151</v>
      </c>
      <c r="D26" s="244"/>
      <c r="E26" s="244"/>
      <c r="F26" s="244"/>
      <c r="G26" s="244"/>
      <c r="H26" s="244"/>
      <c r="I26" s="244"/>
      <c r="J26" s="244"/>
      <c r="K26" s="244"/>
      <c r="L26" s="244"/>
      <c r="M26" s="153"/>
      <c r="N26" s="152"/>
      <c r="O26" s="154"/>
      <c r="P26" s="238"/>
      <c r="Q26" s="239"/>
      <c r="R26" s="239"/>
      <c r="S26" s="239"/>
      <c r="T26" s="239"/>
      <c r="U26" s="240"/>
      <c r="V26" s="150"/>
      <c r="W26" s="146" t="s">
        <v>192</v>
      </c>
      <c r="X26" s="147"/>
    </row>
    <row r="27" spans="1:24" ht="15.75" customHeight="1" x14ac:dyDescent="0.25">
      <c r="A27" s="4"/>
      <c r="B27" s="144">
        <v>5</v>
      </c>
      <c r="C27" s="243" t="s">
        <v>254</v>
      </c>
      <c r="D27" s="290"/>
      <c r="E27" s="290"/>
      <c r="F27" s="290"/>
      <c r="G27" s="290"/>
      <c r="H27" s="290"/>
      <c r="I27" s="290"/>
      <c r="J27" s="290"/>
      <c r="K27" s="290"/>
      <c r="L27" s="290"/>
      <c r="M27" s="153"/>
      <c r="N27" s="152"/>
      <c r="O27" s="154"/>
      <c r="P27" s="238"/>
      <c r="Q27" s="239"/>
      <c r="R27" s="239"/>
      <c r="S27" s="239"/>
      <c r="T27" s="239"/>
      <c r="U27" s="240"/>
      <c r="V27" s="150"/>
      <c r="W27" s="146" t="s">
        <v>192</v>
      </c>
      <c r="X27" s="147"/>
    </row>
    <row r="28" spans="1:24" x14ac:dyDescent="0.25">
      <c r="A28" s="4"/>
      <c r="B28" s="144">
        <v>6</v>
      </c>
      <c r="C28" s="266" t="s">
        <v>60</v>
      </c>
      <c r="D28" s="266"/>
      <c r="E28" s="266"/>
      <c r="F28" s="266"/>
      <c r="G28" s="266"/>
      <c r="H28" s="266"/>
      <c r="I28" s="266"/>
      <c r="J28" s="266"/>
      <c r="K28" s="266"/>
      <c r="L28" s="243"/>
      <c r="M28" s="151"/>
      <c r="N28" s="152"/>
      <c r="O28" s="98"/>
      <c r="P28" s="238"/>
      <c r="Q28" s="239"/>
      <c r="R28" s="239"/>
      <c r="S28" s="239"/>
      <c r="T28" s="239"/>
      <c r="U28" s="240"/>
      <c r="V28" s="150"/>
      <c r="W28" s="146" t="s">
        <v>192</v>
      </c>
      <c r="X28" s="147"/>
    </row>
    <row r="29" spans="1:24" ht="15.75" customHeight="1" x14ac:dyDescent="0.25">
      <c r="A29" s="4"/>
      <c r="B29" s="144">
        <v>7</v>
      </c>
      <c r="C29" s="241" t="s">
        <v>255</v>
      </c>
      <c r="D29" s="241"/>
      <c r="E29" s="241"/>
      <c r="F29" s="241"/>
      <c r="G29" s="241"/>
      <c r="H29" s="241"/>
      <c r="I29" s="241"/>
      <c r="J29" s="241"/>
      <c r="K29" s="241"/>
      <c r="L29" s="242"/>
      <c r="M29" s="155"/>
      <c r="N29" s="149"/>
      <c r="O29" s="154"/>
      <c r="P29" s="238"/>
      <c r="Q29" s="239"/>
      <c r="R29" s="239"/>
      <c r="S29" s="239"/>
      <c r="T29" s="239"/>
      <c r="U29" s="240"/>
      <c r="V29" s="150"/>
      <c r="W29" s="146" t="s">
        <v>192</v>
      </c>
      <c r="X29" s="147"/>
    </row>
    <row r="30" spans="1:24" ht="15.75" customHeight="1" x14ac:dyDescent="0.25">
      <c r="A30" s="4"/>
      <c r="B30" s="144">
        <v>8</v>
      </c>
      <c r="C30" s="241" t="s">
        <v>154</v>
      </c>
      <c r="D30" s="241"/>
      <c r="E30" s="241"/>
      <c r="F30" s="241"/>
      <c r="G30" s="241"/>
      <c r="H30" s="241"/>
      <c r="I30" s="241"/>
      <c r="J30" s="241"/>
      <c r="K30" s="241"/>
      <c r="L30" s="242"/>
      <c r="M30" s="155"/>
      <c r="N30" s="149"/>
      <c r="O30" s="154"/>
      <c r="P30" s="238"/>
      <c r="Q30" s="239"/>
      <c r="R30" s="239"/>
      <c r="S30" s="239"/>
      <c r="T30" s="239"/>
      <c r="U30" s="240"/>
      <c r="V30" s="150"/>
      <c r="W30" s="146" t="s">
        <v>192</v>
      </c>
      <c r="X30" s="147"/>
    </row>
    <row r="31" spans="1:24" x14ac:dyDescent="0.25">
      <c r="A31" s="4"/>
      <c r="B31" s="144">
        <v>9</v>
      </c>
      <c r="C31" s="241" t="s">
        <v>256</v>
      </c>
      <c r="D31" s="241"/>
      <c r="E31" s="241"/>
      <c r="F31" s="241"/>
      <c r="G31" s="241"/>
      <c r="H31" s="241"/>
      <c r="I31" s="241"/>
      <c r="J31" s="241"/>
      <c r="K31" s="241"/>
      <c r="L31" s="242"/>
      <c r="M31" s="151"/>
      <c r="N31" s="152"/>
      <c r="O31" s="62"/>
      <c r="P31" s="238"/>
      <c r="Q31" s="239"/>
      <c r="R31" s="239"/>
      <c r="S31" s="239"/>
      <c r="T31" s="239"/>
      <c r="U31" s="240"/>
      <c r="V31" s="150"/>
      <c r="W31" s="146" t="s">
        <v>192</v>
      </c>
      <c r="X31" s="147"/>
    </row>
    <row r="32" spans="1:24" ht="36" customHeight="1" x14ac:dyDescent="0.25">
      <c r="A32" s="4"/>
      <c r="B32" s="144">
        <v>10</v>
      </c>
      <c r="C32" s="266" t="s">
        <v>164</v>
      </c>
      <c r="D32" s="266"/>
      <c r="E32" s="266"/>
      <c r="F32" s="266"/>
      <c r="G32" s="266"/>
      <c r="H32" s="266"/>
      <c r="I32" s="266"/>
      <c r="J32" s="266"/>
      <c r="K32" s="266"/>
      <c r="L32" s="243"/>
      <c r="M32" s="151"/>
      <c r="N32" s="152"/>
      <c r="O32" s="62" t="s">
        <v>163</v>
      </c>
      <c r="P32" s="245" t="s">
        <v>247</v>
      </c>
      <c r="Q32" s="246"/>
      <c r="R32" s="246"/>
      <c r="S32" s="246"/>
      <c r="T32" s="246"/>
      <c r="U32" s="247"/>
      <c r="V32" s="150"/>
      <c r="W32" s="146" t="s">
        <v>192</v>
      </c>
      <c r="X32" s="147"/>
    </row>
    <row r="33" spans="1:24" ht="33.75" customHeight="1" x14ac:dyDescent="0.25">
      <c r="A33" s="4"/>
      <c r="B33" s="144">
        <v>11</v>
      </c>
      <c r="C33" s="266" t="s">
        <v>165</v>
      </c>
      <c r="D33" s="266"/>
      <c r="E33" s="266"/>
      <c r="F33" s="266"/>
      <c r="G33" s="266"/>
      <c r="H33" s="266"/>
      <c r="I33" s="266"/>
      <c r="J33" s="266"/>
      <c r="K33" s="266"/>
      <c r="L33" s="243"/>
      <c r="M33" s="151"/>
      <c r="N33" s="152"/>
      <c r="O33" s="62" t="s">
        <v>163</v>
      </c>
      <c r="P33" s="245" t="s">
        <v>248</v>
      </c>
      <c r="Q33" s="246"/>
      <c r="R33" s="246"/>
      <c r="S33" s="246"/>
      <c r="T33" s="246"/>
      <c r="U33" s="247"/>
      <c r="V33" s="150"/>
      <c r="W33" s="146" t="s">
        <v>192</v>
      </c>
      <c r="X33" s="147"/>
    </row>
    <row r="34" spans="1:24" ht="37.5" customHeight="1" thickBot="1" x14ac:dyDescent="0.3">
      <c r="A34" s="4"/>
      <c r="B34" s="144">
        <v>12</v>
      </c>
      <c r="C34" s="254" t="s">
        <v>166</v>
      </c>
      <c r="D34" s="268"/>
      <c r="E34" s="268"/>
      <c r="F34" s="268"/>
      <c r="G34" s="268"/>
      <c r="H34" s="268"/>
      <c r="I34" s="268"/>
      <c r="J34" s="268"/>
      <c r="K34" s="268"/>
      <c r="L34" s="268"/>
      <c r="M34" s="151"/>
      <c r="N34" s="152"/>
      <c r="O34" s="62" t="s">
        <v>163</v>
      </c>
      <c r="P34" s="245" t="s">
        <v>249</v>
      </c>
      <c r="Q34" s="246"/>
      <c r="R34" s="246"/>
      <c r="S34" s="246"/>
      <c r="T34" s="246"/>
      <c r="U34" s="247"/>
      <c r="V34" s="150"/>
      <c r="W34" s="146" t="s">
        <v>192</v>
      </c>
      <c r="X34" s="147"/>
    </row>
    <row r="35" spans="1:24" ht="16.5" customHeight="1" thickBot="1" x14ac:dyDescent="0.3">
      <c r="A35" s="71" t="s">
        <v>62</v>
      </c>
      <c r="B35" s="257" t="s">
        <v>33</v>
      </c>
      <c r="C35" s="258"/>
      <c r="D35" s="258"/>
      <c r="E35" s="258"/>
      <c r="F35" s="258"/>
      <c r="G35" s="258"/>
      <c r="H35" s="258"/>
      <c r="I35" s="259"/>
      <c r="J35" s="259"/>
      <c r="K35" s="259"/>
      <c r="L35" s="142" t="s">
        <v>185</v>
      </c>
      <c r="M35" s="13" t="s">
        <v>30</v>
      </c>
      <c r="N35" s="14" t="s">
        <v>31</v>
      </c>
      <c r="O35" s="15" t="s">
        <v>32</v>
      </c>
      <c r="P35" s="286" t="s">
        <v>38</v>
      </c>
      <c r="Q35" s="270"/>
      <c r="R35" s="270"/>
      <c r="S35" s="270"/>
      <c r="T35" s="270"/>
      <c r="U35" s="271"/>
      <c r="V35" s="150"/>
      <c r="W35" s="156"/>
      <c r="X35" s="156"/>
    </row>
    <row r="36" spans="1:24" ht="15.75" customHeight="1" x14ac:dyDescent="0.25">
      <c r="A36" s="72"/>
      <c r="B36" s="144">
        <v>1</v>
      </c>
      <c r="C36" s="294" t="s">
        <v>51</v>
      </c>
      <c r="D36" s="241"/>
      <c r="E36" s="241"/>
      <c r="F36" s="241"/>
      <c r="G36" s="241"/>
      <c r="H36" s="241"/>
      <c r="I36" s="241"/>
      <c r="J36" s="241"/>
      <c r="K36" s="241"/>
      <c r="L36" s="242"/>
      <c r="M36" s="157"/>
      <c r="N36" s="158"/>
      <c r="O36" s="159"/>
      <c r="P36" s="238"/>
      <c r="Q36" s="239"/>
      <c r="R36" s="239"/>
      <c r="S36" s="239"/>
      <c r="T36" s="239"/>
      <c r="U36" s="240"/>
      <c r="V36" s="150"/>
      <c r="W36" s="146" t="s">
        <v>192</v>
      </c>
      <c r="X36" s="147"/>
    </row>
    <row r="37" spans="1:24" x14ac:dyDescent="0.25">
      <c r="A37" s="5"/>
      <c r="B37" s="144">
        <v>2</v>
      </c>
      <c r="C37" s="241" t="s">
        <v>29</v>
      </c>
      <c r="D37" s="241"/>
      <c r="E37" s="241"/>
      <c r="F37" s="241"/>
      <c r="G37" s="241"/>
      <c r="H37" s="241"/>
      <c r="I37" s="241"/>
      <c r="J37" s="241"/>
      <c r="K37" s="241"/>
      <c r="L37" s="242"/>
      <c r="M37" s="148"/>
      <c r="N37" s="149"/>
      <c r="O37" s="98"/>
      <c r="P37" s="238"/>
      <c r="Q37" s="239"/>
      <c r="R37" s="239"/>
      <c r="S37" s="239"/>
      <c r="T37" s="239"/>
      <c r="U37" s="240"/>
      <c r="V37" s="150"/>
      <c r="W37" s="146" t="s">
        <v>192</v>
      </c>
      <c r="X37" s="147"/>
    </row>
    <row r="38" spans="1:24" x14ac:dyDescent="0.25">
      <c r="A38" s="5"/>
      <c r="B38" s="160">
        <v>3</v>
      </c>
      <c r="C38" s="266" t="s">
        <v>1</v>
      </c>
      <c r="D38" s="266"/>
      <c r="E38" s="266"/>
      <c r="F38" s="266"/>
      <c r="G38" s="266"/>
      <c r="H38" s="266"/>
      <c r="I38" s="266"/>
      <c r="J38" s="266"/>
      <c r="K38" s="266"/>
      <c r="L38" s="243"/>
      <c r="M38" s="151"/>
      <c r="N38" s="152"/>
      <c r="O38" s="113"/>
      <c r="P38" s="238"/>
      <c r="Q38" s="239"/>
      <c r="R38" s="239"/>
      <c r="S38" s="239"/>
      <c r="T38" s="239"/>
      <c r="U38" s="240"/>
      <c r="V38" s="150"/>
      <c r="W38" s="146" t="s">
        <v>192</v>
      </c>
      <c r="X38" s="147"/>
    </row>
    <row r="39" spans="1:24" ht="16.5" thickBot="1" x14ac:dyDescent="0.3">
      <c r="A39" s="73"/>
      <c r="B39" s="161">
        <v>4</v>
      </c>
      <c r="C39" s="253" t="s">
        <v>152</v>
      </c>
      <c r="D39" s="253"/>
      <c r="E39" s="253"/>
      <c r="F39" s="253"/>
      <c r="G39" s="253"/>
      <c r="H39" s="253"/>
      <c r="I39" s="253"/>
      <c r="J39" s="253"/>
      <c r="K39" s="253"/>
      <c r="L39" s="254"/>
      <c r="M39" s="162"/>
      <c r="N39" s="163"/>
      <c r="O39" s="164"/>
      <c r="P39" s="238"/>
      <c r="Q39" s="239"/>
      <c r="R39" s="239"/>
      <c r="S39" s="239"/>
      <c r="T39" s="239"/>
      <c r="U39" s="240"/>
      <c r="V39" s="150"/>
      <c r="W39" s="146" t="s">
        <v>192</v>
      </c>
      <c r="X39" s="147"/>
    </row>
    <row r="40" spans="1:24" ht="16.5" customHeight="1" thickBot="1" x14ac:dyDescent="0.3">
      <c r="A40" s="74" t="s">
        <v>63</v>
      </c>
      <c r="B40" s="257" t="s">
        <v>16</v>
      </c>
      <c r="C40" s="258"/>
      <c r="D40" s="258"/>
      <c r="E40" s="258"/>
      <c r="F40" s="258"/>
      <c r="G40" s="258"/>
      <c r="H40" s="258"/>
      <c r="I40" s="259"/>
      <c r="J40" s="259"/>
      <c r="K40" s="259"/>
      <c r="L40" s="142" t="s">
        <v>193</v>
      </c>
      <c r="M40" s="13" t="s">
        <v>30</v>
      </c>
      <c r="N40" s="14" t="s">
        <v>31</v>
      </c>
      <c r="O40" s="15" t="s">
        <v>32</v>
      </c>
      <c r="P40" s="286" t="s">
        <v>38</v>
      </c>
      <c r="Q40" s="270"/>
      <c r="R40" s="270"/>
      <c r="S40" s="270"/>
      <c r="T40" s="270"/>
      <c r="U40" s="271"/>
      <c r="V40" s="150"/>
      <c r="W40" s="156"/>
      <c r="X40" s="156"/>
    </row>
    <row r="41" spans="1:24" x14ac:dyDescent="0.25">
      <c r="A41" s="75"/>
      <c r="B41" s="165">
        <v>1</v>
      </c>
      <c r="C41" s="241" t="s">
        <v>258</v>
      </c>
      <c r="D41" s="241"/>
      <c r="E41" s="241"/>
      <c r="F41" s="241"/>
      <c r="G41" s="241"/>
      <c r="H41" s="241"/>
      <c r="I41" s="241"/>
      <c r="J41" s="241"/>
      <c r="K41" s="241"/>
      <c r="L41" s="242"/>
      <c r="M41" s="157"/>
      <c r="N41" s="158"/>
      <c r="O41" s="159"/>
      <c r="P41" s="238"/>
      <c r="Q41" s="239"/>
      <c r="R41" s="239"/>
      <c r="S41" s="239"/>
      <c r="T41" s="239"/>
      <c r="U41" s="240"/>
      <c r="V41" s="150"/>
      <c r="W41" s="146" t="s">
        <v>192</v>
      </c>
      <c r="X41" s="147"/>
    </row>
    <row r="42" spans="1:24" x14ac:dyDescent="0.25">
      <c r="A42" s="5"/>
      <c r="B42" s="160">
        <v>2</v>
      </c>
      <c r="C42" s="241" t="s">
        <v>259</v>
      </c>
      <c r="D42" s="241"/>
      <c r="E42" s="241"/>
      <c r="F42" s="241"/>
      <c r="G42" s="241"/>
      <c r="H42" s="241"/>
      <c r="I42" s="241"/>
      <c r="J42" s="241"/>
      <c r="K42" s="241"/>
      <c r="L42" s="242"/>
      <c r="M42" s="148"/>
      <c r="N42" s="149"/>
      <c r="O42" s="98"/>
      <c r="P42" s="238"/>
      <c r="Q42" s="239"/>
      <c r="R42" s="239"/>
      <c r="S42" s="239"/>
      <c r="T42" s="239"/>
      <c r="U42" s="240"/>
      <c r="V42" s="150"/>
      <c r="W42" s="146" t="s">
        <v>192</v>
      </c>
      <c r="X42" s="147"/>
    </row>
    <row r="43" spans="1:24" ht="16.5" thickBot="1" x14ac:dyDescent="0.3">
      <c r="A43" s="76"/>
      <c r="B43" s="161">
        <v>3</v>
      </c>
      <c r="C43" s="253" t="s">
        <v>257</v>
      </c>
      <c r="D43" s="253"/>
      <c r="E43" s="253"/>
      <c r="F43" s="253"/>
      <c r="G43" s="253"/>
      <c r="H43" s="253"/>
      <c r="I43" s="253"/>
      <c r="J43" s="253"/>
      <c r="K43" s="253"/>
      <c r="L43" s="254"/>
      <c r="M43" s="162"/>
      <c r="N43" s="163"/>
      <c r="O43" s="91"/>
      <c r="P43" s="238"/>
      <c r="Q43" s="239"/>
      <c r="R43" s="239"/>
      <c r="S43" s="239"/>
      <c r="T43" s="239"/>
      <c r="U43" s="240"/>
      <c r="V43" s="150"/>
      <c r="W43" s="146" t="s">
        <v>192</v>
      </c>
      <c r="X43" s="147"/>
    </row>
    <row r="44" spans="1:24" ht="16.5" customHeight="1" thickBot="1" x14ac:dyDescent="0.3">
      <c r="A44" s="74" t="s">
        <v>64</v>
      </c>
      <c r="B44" s="257" t="s">
        <v>39</v>
      </c>
      <c r="C44" s="258"/>
      <c r="D44" s="258"/>
      <c r="E44" s="258"/>
      <c r="F44" s="258"/>
      <c r="G44" s="258"/>
      <c r="H44" s="258"/>
      <c r="I44" s="259"/>
      <c r="J44" s="259"/>
      <c r="K44" s="259"/>
      <c r="L44" s="142" t="s">
        <v>192</v>
      </c>
      <c r="M44" s="33" t="s">
        <v>30</v>
      </c>
      <c r="N44" s="14" t="s">
        <v>31</v>
      </c>
      <c r="O44" s="15" t="s">
        <v>32</v>
      </c>
      <c r="P44" s="286" t="s">
        <v>38</v>
      </c>
      <c r="Q44" s="270"/>
      <c r="R44" s="270"/>
      <c r="S44" s="270"/>
      <c r="T44" s="270"/>
      <c r="U44" s="271"/>
      <c r="V44" s="150"/>
      <c r="W44" s="156"/>
      <c r="X44" s="156"/>
    </row>
    <row r="45" spans="1:24" ht="16.5" thickBot="1" x14ac:dyDescent="0.3">
      <c r="A45" s="75"/>
      <c r="B45" s="165">
        <v>1</v>
      </c>
      <c r="C45" s="255" t="s">
        <v>149</v>
      </c>
      <c r="D45" s="255"/>
      <c r="E45" s="255"/>
      <c r="F45" s="255"/>
      <c r="G45" s="255"/>
      <c r="H45" s="255"/>
      <c r="I45" s="255"/>
      <c r="J45" s="255"/>
      <c r="K45" s="255"/>
      <c r="L45" s="256"/>
      <c r="M45" s="166"/>
      <c r="N45" s="158"/>
      <c r="O45" s="167"/>
      <c r="P45" s="238"/>
      <c r="Q45" s="239"/>
      <c r="R45" s="239"/>
      <c r="S45" s="239"/>
      <c r="T45" s="239"/>
      <c r="U45" s="240"/>
      <c r="V45" s="150"/>
      <c r="W45" s="146" t="s">
        <v>192</v>
      </c>
      <c r="X45" s="147"/>
    </row>
    <row r="46" spans="1:24" ht="16.5" customHeight="1" thickBot="1" x14ac:dyDescent="0.3">
      <c r="A46" s="74" t="s">
        <v>65</v>
      </c>
      <c r="B46" s="257" t="s">
        <v>58</v>
      </c>
      <c r="C46" s="258"/>
      <c r="D46" s="258"/>
      <c r="E46" s="258"/>
      <c r="F46" s="258"/>
      <c r="G46" s="258"/>
      <c r="H46" s="258"/>
      <c r="I46" s="259"/>
      <c r="J46" s="259"/>
      <c r="K46" s="259"/>
      <c r="L46" s="99"/>
      <c r="M46" s="33" t="s">
        <v>30</v>
      </c>
      <c r="N46" s="34" t="s">
        <v>31</v>
      </c>
      <c r="O46" s="15" t="s">
        <v>32</v>
      </c>
      <c r="P46" s="286" t="s">
        <v>38</v>
      </c>
      <c r="Q46" s="270"/>
      <c r="R46" s="270"/>
      <c r="S46" s="270"/>
      <c r="T46" s="270"/>
      <c r="U46" s="271"/>
      <c r="V46" s="150"/>
      <c r="W46" s="156"/>
      <c r="X46" s="156"/>
    </row>
    <row r="47" spans="1:24" ht="16.5" thickBot="1" x14ac:dyDescent="0.3">
      <c r="A47" s="75"/>
      <c r="B47" s="165">
        <v>1</v>
      </c>
      <c r="C47" s="255" t="s">
        <v>55</v>
      </c>
      <c r="D47" s="255"/>
      <c r="E47" s="255"/>
      <c r="F47" s="255"/>
      <c r="G47" s="255"/>
      <c r="H47" s="255"/>
      <c r="I47" s="255"/>
      <c r="J47" s="255"/>
      <c r="K47" s="255"/>
      <c r="L47" s="256"/>
      <c r="M47" s="168"/>
      <c r="N47" s="169"/>
      <c r="O47" s="170"/>
      <c r="P47" s="238"/>
      <c r="Q47" s="239"/>
      <c r="R47" s="239"/>
      <c r="S47" s="239"/>
      <c r="T47" s="239"/>
      <c r="U47" s="240"/>
      <c r="V47" s="150"/>
      <c r="W47" s="146" t="s">
        <v>192</v>
      </c>
      <c r="X47" s="147"/>
    </row>
    <row r="48" spans="1:24" ht="16.5" customHeight="1" thickBot="1" x14ac:dyDescent="0.3">
      <c r="A48" s="72" t="s">
        <v>66</v>
      </c>
      <c r="B48" s="257" t="s">
        <v>35</v>
      </c>
      <c r="C48" s="258"/>
      <c r="D48" s="258"/>
      <c r="E48" s="258"/>
      <c r="F48" s="258"/>
      <c r="G48" s="258"/>
      <c r="H48" s="258"/>
      <c r="I48" s="259"/>
      <c r="J48" s="259"/>
      <c r="K48" s="259"/>
      <c r="L48" s="99"/>
      <c r="M48" s="33" t="s">
        <v>30</v>
      </c>
      <c r="N48" s="34" t="s">
        <v>31</v>
      </c>
      <c r="O48" s="15" t="s">
        <v>32</v>
      </c>
      <c r="P48" s="286" t="s">
        <v>38</v>
      </c>
      <c r="Q48" s="270"/>
      <c r="R48" s="270"/>
      <c r="S48" s="270"/>
      <c r="T48" s="270"/>
      <c r="U48" s="271"/>
      <c r="V48" s="150"/>
      <c r="W48" s="156"/>
      <c r="X48" s="156"/>
    </row>
    <row r="49" spans="1:24" ht="16.5" customHeight="1" x14ac:dyDescent="0.25">
      <c r="A49" s="72"/>
      <c r="B49" s="165">
        <v>1</v>
      </c>
      <c r="C49" s="255" t="s">
        <v>157</v>
      </c>
      <c r="D49" s="255"/>
      <c r="E49" s="255"/>
      <c r="F49" s="255"/>
      <c r="G49" s="255"/>
      <c r="H49" s="255"/>
      <c r="I49" s="255"/>
      <c r="J49" s="255"/>
      <c r="K49" s="255"/>
      <c r="L49" s="256"/>
      <c r="M49" s="171"/>
      <c r="N49" s="172"/>
      <c r="O49" s="173"/>
      <c r="P49" s="238"/>
      <c r="Q49" s="239"/>
      <c r="R49" s="239"/>
      <c r="S49" s="239"/>
      <c r="T49" s="239"/>
      <c r="U49" s="240"/>
      <c r="V49" s="150"/>
      <c r="W49" s="174" t="s">
        <v>202</v>
      </c>
      <c r="X49" s="175"/>
    </row>
    <row r="50" spans="1:24" ht="35.25" customHeight="1" x14ac:dyDescent="0.25">
      <c r="A50" s="5"/>
      <c r="B50" s="160">
        <v>2</v>
      </c>
      <c r="C50" s="252" t="s">
        <v>167</v>
      </c>
      <c r="D50" s="253"/>
      <c r="E50" s="253"/>
      <c r="F50" s="253"/>
      <c r="G50" s="253"/>
      <c r="H50" s="253"/>
      <c r="I50" s="253"/>
      <c r="J50" s="253"/>
      <c r="K50" s="253"/>
      <c r="L50" s="254"/>
      <c r="M50" s="151"/>
      <c r="N50" s="152"/>
      <c r="O50" s="113" t="s">
        <v>163</v>
      </c>
      <c r="P50" s="245" t="s">
        <v>234</v>
      </c>
      <c r="Q50" s="246"/>
      <c r="R50" s="246"/>
      <c r="S50" s="246"/>
      <c r="T50" s="246"/>
      <c r="U50" s="247"/>
      <c r="V50" s="150"/>
      <c r="W50" s="174" t="s">
        <v>202</v>
      </c>
      <c r="X50" s="175"/>
    </row>
    <row r="51" spans="1:24" ht="36.75" customHeight="1" x14ac:dyDescent="0.25">
      <c r="A51" s="5"/>
      <c r="B51" s="160">
        <v>3</v>
      </c>
      <c r="C51" s="252" t="s">
        <v>168</v>
      </c>
      <c r="D51" s="253"/>
      <c r="E51" s="253"/>
      <c r="F51" s="253"/>
      <c r="G51" s="253"/>
      <c r="H51" s="253"/>
      <c r="I51" s="253"/>
      <c r="J51" s="253"/>
      <c r="K51" s="253"/>
      <c r="L51" s="254"/>
      <c r="M51" s="148"/>
      <c r="N51" s="149"/>
      <c r="O51" s="98" t="s">
        <v>163</v>
      </c>
      <c r="P51" s="245" t="s">
        <v>234</v>
      </c>
      <c r="Q51" s="246"/>
      <c r="R51" s="246"/>
      <c r="S51" s="246"/>
      <c r="T51" s="246"/>
      <c r="U51" s="247"/>
      <c r="V51" s="150"/>
      <c r="W51" s="146" t="s">
        <v>192</v>
      </c>
      <c r="X51" s="147"/>
    </row>
    <row r="52" spans="1:24" ht="35.25" customHeight="1" x14ac:dyDescent="0.25">
      <c r="A52" s="5"/>
      <c r="B52" s="144">
        <v>4</v>
      </c>
      <c r="C52" s="253" t="s">
        <v>169</v>
      </c>
      <c r="D52" s="253"/>
      <c r="E52" s="253"/>
      <c r="F52" s="253"/>
      <c r="G52" s="253"/>
      <c r="H52" s="253"/>
      <c r="I52" s="253"/>
      <c r="J52" s="253"/>
      <c r="K52" s="253"/>
      <c r="L52" s="254"/>
      <c r="M52" s="148"/>
      <c r="N52" s="149"/>
      <c r="O52" s="63" t="s">
        <v>163</v>
      </c>
      <c r="P52" s="245" t="s">
        <v>243</v>
      </c>
      <c r="Q52" s="246"/>
      <c r="R52" s="246"/>
      <c r="S52" s="246"/>
      <c r="T52" s="246"/>
      <c r="U52" s="247"/>
      <c r="V52" s="150"/>
      <c r="W52" s="146" t="s">
        <v>192</v>
      </c>
      <c r="X52" s="147"/>
    </row>
    <row r="53" spans="1:24" ht="34.5" customHeight="1" x14ac:dyDescent="0.25">
      <c r="A53" s="5"/>
      <c r="B53" s="160">
        <v>5</v>
      </c>
      <c r="C53" s="266" t="s">
        <v>170</v>
      </c>
      <c r="D53" s="266"/>
      <c r="E53" s="266"/>
      <c r="F53" s="266"/>
      <c r="G53" s="266"/>
      <c r="H53" s="266"/>
      <c r="I53" s="266"/>
      <c r="J53" s="266"/>
      <c r="K53" s="266"/>
      <c r="L53" s="243"/>
      <c r="M53" s="151"/>
      <c r="N53" s="152"/>
      <c r="O53" s="63" t="s">
        <v>163</v>
      </c>
      <c r="P53" s="245" t="s">
        <v>244</v>
      </c>
      <c r="Q53" s="246"/>
      <c r="R53" s="246"/>
      <c r="S53" s="246"/>
      <c r="T53" s="246"/>
      <c r="U53" s="247"/>
      <c r="V53" s="150"/>
      <c r="W53" s="146" t="s">
        <v>192</v>
      </c>
      <c r="X53" s="147"/>
    </row>
    <row r="54" spans="1:24" ht="33.75" customHeight="1" x14ac:dyDescent="0.25">
      <c r="A54" s="5"/>
      <c r="B54" s="160">
        <v>6</v>
      </c>
      <c r="C54" s="266" t="s">
        <v>171</v>
      </c>
      <c r="D54" s="266"/>
      <c r="E54" s="266"/>
      <c r="F54" s="266"/>
      <c r="G54" s="266"/>
      <c r="H54" s="266"/>
      <c r="I54" s="266"/>
      <c r="J54" s="266"/>
      <c r="K54" s="266"/>
      <c r="L54" s="243"/>
      <c r="M54" s="148"/>
      <c r="N54" s="149"/>
      <c r="O54" s="63" t="s">
        <v>163</v>
      </c>
      <c r="P54" s="245" t="s">
        <v>245</v>
      </c>
      <c r="Q54" s="246"/>
      <c r="R54" s="246"/>
      <c r="S54" s="246"/>
      <c r="T54" s="246"/>
      <c r="U54" s="247"/>
      <c r="V54" s="150"/>
      <c r="W54" s="146" t="s">
        <v>192</v>
      </c>
      <c r="X54" s="147"/>
    </row>
    <row r="55" spans="1:24" ht="30.75" customHeight="1" thickBot="1" x14ac:dyDescent="0.3">
      <c r="A55" s="73"/>
      <c r="B55" s="161">
        <v>7</v>
      </c>
      <c r="C55" s="253" t="s">
        <v>172</v>
      </c>
      <c r="D55" s="253"/>
      <c r="E55" s="253"/>
      <c r="F55" s="253"/>
      <c r="G55" s="253"/>
      <c r="H55" s="253"/>
      <c r="I55" s="253"/>
      <c r="J55" s="253"/>
      <c r="K55" s="253"/>
      <c r="L55" s="254"/>
      <c r="M55" s="176"/>
      <c r="N55" s="177"/>
      <c r="O55" s="117" t="s">
        <v>163</v>
      </c>
      <c r="P55" s="245" t="s">
        <v>246</v>
      </c>
      <c r="Q55" s="246"/>
      <c r="R55" s="246"/>
      <c r="S55" s="246"/>
      <c r="T55" s="246"/>
      <c r="U55" s="247"/>
      <c r="V55" s="150"/>
      <c r="W55" s="146" t="s">
        <v>192</v>
      </c>
      <c r="X55" s="147"/>
    </row>
    <row r="56" spans="1:24" ht="16.5" customHeight="1" thickBot="1" x14ac:dyDescent="0.3">
      <c r="A56" s="76" t="s">
        <v>67</v>
      </c>
      <c r="B56" s="257" t="s">
        <v>34</v>
      </c>
      <c r="C56" s="258"/>
      <c r="D56" s="258"/>
      <c r="E56" s="258"/>
      <c r="F56" s="258"/>
      <c r="G56" s="258"/>
      <c r="H56" s="258"/>
      <c r="I56" s="259"/>
      <c r="J56" s="259"/>
      <c r="K56" s="259"/>
      <c r="L56" s="99"/>
      <c r="M56" s="84" t="s">
        <v>30</v>
      </c>
      <c r="N56" s="85" t="s">
        <v>31</v>
      </c>
      <c r="O56" s="86" t="s">
        <v>32</v>
      </c>
      <c r="P56" s="313" t="s">
        <v>38</v>
      </c>
      <c r="Q56" s="314"/>
      <c r="R56" s="314"/>
      <c r="S56" s="314"/>
      <c r="T56" s="314"/>
      <c r="U56" s="315"/>
      <c r="V56" s="150"/>
      <c r="W56" s="156"/>
      <c r="X56" s="156"/>
    </row>
    <row r="57" spans="1:24" x14ac:dyDescent="0.25">
      <c r="A57" s="4"/>
      <c r="B57" s="144">
        <v>1</v>
      </c>
      <c r="C57" s="291" t="s">
        <v>260</v>
      </c>
      <c r="D57" s="291"/>
      <c r="E57" s="291"/>
      <c r="F57" s="291"/>
      <c r="G57" s="291"/>
      <c r="H57" s="291"/>
      <c r="I57" s="291"/>
      <c r="J57" s="291"/>
      <c r="K57" s="291"/>
      <c r="L57" s="292"/>
      <c r="M57" s="148"/>
      <c r="N57" s="149"/>
      <c r="O57" s="63"/>
      <c r="P57" s="238"/>
      <c r="Q57" s="239"/>
      <c r="R57" s="239"/>
      <c r="S57" s="239"/>
      <c r="T57" s="239"/>
      <c r="U57" s="240"/>
      <c r="V57" s="150"/>
      <c r="W57" s="146" t="s">
        <v>192</v>
      </c>
      <c r="X57" s="147"/>
    </row>
    <row r="58" spans="1:24" ht="15.75" customHeight="1" x14ac:dyDescent="0.25">
      <c r="A58" s="4"/>
      <c r="B58" s="160">
        <v>2</v>
      </c>
      <c r="C58" s="266" t="s">
        <v>2</v>
      </c>
      <c r="D58" s="266"/>
      <c r="E58" s="266"/>
      <c r="F58" s="266"/>
      <c r="G58" s="266"/>
      <c r="H58" s="266"/>
      <c r="I58" s="266"/>
      <c r="J58" s="266"/>
      <c r="K58" s="266"/>
      <c r="L58" s="293"/>
      <c r="M58" s="151"/>
      <c r="N58" s="152"/>
      <c r="O58" s="62"/>
      <c r="P58" s="245" t="s">
        <v>234</v>
      </c>
      <c r="Q58" s="246"/>
      <c r="R58" s="246"/>
      <c r="S58" s="246"/>
      <c r="T58" s="246"/>
      <c r="U58" s="247"/>
      <c r="V58" s="150"/>
      <c r="W58" s="146" t="s">
        <v>192</v>
      </c>
      <c r="X58" s="147"/>
    </row>
    <row r="59" spans="1:24" ht="15.75" customHeight="1" x14ac:dyDescent="0.25">
      <c r="A59" s="4"/>
      <c r="B59" s="144">
        <v>3</v>
      </c>
      <c r="C59" s="241" t="s">
        <v>261</v>
      </c>
      <c r="D59" s="241"/>
      <c r="E59" s="241"/>
      <c r="F59" s="241"/>
      <c r="G59" s="241"/>
      <c r="H59" s="241"/>
      <c r="I59" s="241"/>
      <c r="J59" s="241"/>
      <c r="K59" s="241"/>
      <c r="L59" s="242"/>
      <c r="M59" s="153"/>
      <c r="N59" s="152"/>
      <c r="O59" s="178"/>
      <c r="P59" s="245" t="s">
        <v>234</v>
      </c>
      <c r="Q59" s="246"/>
      <c r="R59" s="246"/>
      <c r="S59" s="246"/>
      <c r="T59" s="246"/>
      <c r="U59" s="247"/>
      <c r="V59" s="150"/>
      <c r="W59" s="146" t="s">
        <v>192</v>
      </c>
      <c r="X59" s="147"/>
    </row>
    <row r="60" spans="1:24" ht="15.75" customHeight="1" x14ac:dyDescent="0.25">
      <c r="A60" s="4"/>
      <c r="B60" s="160">
        <v>4</v>
      </c>
      <c r="C60" s="266" t="s">
        <v>262</v>
      </c>
      <c r="D60" s="266"/>
      <c r="E60" s="266"/>
      <c r="F60" s="266"/>
      <c r="G60" s="266"/>
      <c r="H60" s="266"/>
      <c r="I60" s="266"/>
      <c r="J60" s="266"/>
      <c r="K60" s="266"/>
      <c r="L60" s="243"/>
      <c r="M60" s="153"/>
      <c r="N60" s="152"/>
      <c r="O60" s="178"/>
      <c r="P60" s="245" t="s">
        <v>234</v>
      </c>
      <c r="Q60" s="246"/>
      <c r="R60" s="246"/>
      <c r="S60" s="246"/>
      <c r="T60" s="246"/>
      <c r="U60" s="247"/>
      <c r="V60" s="150"/>
      <c r="W60" s="146" t="s">
        <v>192</v>
      </c>
      <c r="X60" s="147"/>
    </row>
    <row r="61" spans="1:24" ht="16.5" customHeight="1" thickBot="1" x14ac:dyDescent="0.3">
      <c r="A61" s="4"/>
      <c r="B61" s="165">
        <v>5</v>
      </c>
      <c r="C61" s="266" t="s">
        <v>263</v>
      </c>
      <c r="D61" s="266"/>
      <c r="E61" s="266"/>
      <c r="F61" s="266"/>
      <c r="G61" s="266"/>
      <c r="H61" s="266"/>
      <c r="I61" s="266"/>
      <c r="J61" s="266"/>
      <c r="K61" s="266"/>
      <c r="L61" s="243"/>
      <c r="M61" s="176"/>
      <c r="N61" s="177"/>
      <c r="O61" s="117"/>
      <c r="P61" s="245" t="s">
        <v>234</v>
      </c>
      <c r="Q61" s="246"/>
      <c r="R61" s="246"/>
      <c r="S61" s="246"/>
      <c r="T61" s="246"/>
      <c r="U61" s="247"/>
      <c r="V61" s="150"/>
      <c r="W61" s="146" t="s">
        <v>193</v>
      </c>
      <c r="X61" s="147"/>
    </row>
    <row r="62" spans="1:24" ht="16.5" customHeight="1" thickBot="1" x14ac:dyDescent="0.3">
      <c r="A62" s="71" t="s">
        <v>68</v>
      </c>
      <c r="B62" s="257" t="s">
        <v>36</v>
      </c>
      <c r="C62" s="258"/>
      <c r="D62" s="258"/>
      <c r="E62" s="258"/>
      <c r="F62" s="258"/>
      <c r="G62" s="258"/>
      <c r="H62" s="258"/>
      <c r="I62" s="259"/>
      <c r="J62" s="259"/>
      <c r="K62" s="259"/>
      <c r="L62" s="99"/>
      <c r="M62" s="13" t="s">
        <v>30</v>
      </c>
      <c r="N62" s="14" t="s">
        <v>31</v>
      </c>
      <c r="O62" s="15" t="s">
        <v>32</v>
      </c>
      <c r="P62" s="286" t="s">
        <v>38</v>
      </c>
      <c r="Q62" s="270"/>
      <c r="R62" s="270"/>
      <c r="S62" s="270"/>
      <c r="T62" s="270"/>
      <c r="U62" s="271"/>
      <c r="V62" s="150"/>
      <c r="W62" s="179"/>
      <c r="X62" s="179"/>
    </row>
    <row r="63" spans="1:24" ht="16.5" customHeight="1" x14ac:dyDescent="0.25">
      <c r="A63" s="5"/>
      <c r="B63" s="144">
        <v>1</v>
      </c>
      <c r="C63" s="241" t="s">
        <v>260</v>
      </c>
      <c r="D63" s="241"/>
      <c r="E63" s="241"/>
      <c r="F63" s="241"/>
      <c r="G63" s="241"/>
      <c r="H63" s="241"/>
      <c r="I63" s="241"/>
      <c r="J63" s="241"/>
      <c r="K63" s="241"/>
      <c r="L63" s="242"/>
      <c r="M63" s="88"/>
      <c r="N63" s="89"/>
      <c r="O63" s="90"/>
      <c r="P63" s="238"/>
      <c r="Q63" s="239"/>
      <c r="R63" s="239"/>
      <c r="S63" s="239"/>
      <c r="T63" s="239"/>
      <c r="U63" s="240"/>
      <c r="V63" s="150"/>
      <c r="W63" s="146" t="s">
        <v>192</v>
      </c>
      <c r="X63" s="179"/>
    </row>
    <row r="64" spans="1:24" ht="15.75" customHeight="1" x14ac:dyDescent="0.25">
      <c r="A64" s="4"/>
      <c r="B64" s="144">
        <v>2</v>
      </c>
      <c r="C64" s="241" t="s">
        <v>173</v>
      </c>
      <c r="D64" s="241"/>
      <c r="E64" s="241"/>
      <c r="F64" s="241"/>
      <c r="G64" s="241"/>
      <c r="H64" s="241"/>
      <c r="I64" s="241"/>
      <c r="J64" s="241"/>
      <c r="K64" s="241"/>
      <c r="L64" s="242"/>
      <c r="M64" s="148"/>
      <c r="N64" s="149"/>
      <c r="O64" s="113" t="s">
        <v>163</v>
      </c>
      <c r="P64" s="245" t="s">
        <v>234</v>
      </c>
      <c r="Q64" s="246"/>
      <c r="R64" s="246"/>
      <c r="S64" s="246"/>
      <c r="T64" s="246"/>
      <c r="U64" s="247"/>
      <c r="V64" s="150"/>
      <c r="W64" s="146" t="s">
        <v>193</v>
      </c>
      <c r="X64" s="150"/>
    </row>
    <row r="65" spans="1:24" ht="15.75" customHeight="1" x14ac:dyDescent="0.25">
      <c r="A65" s="4"/>
      <c r="B65" s="160">
        <v>3</v>
      </c>
      <c r="C65" s="248" t="s">
        <v>2</v>
      </c>
      <c r="D65" s="248"/>
      <c r="E65" s="248"/>
      <c r="F65" s="248"/>
      <c r="G65" s="248"/>
      <c r="H65" s="248"/>
      <c r="I65" s="248"/>
      <c r="J65" s="248"/>
      <c r="K65" s="248"/>
      <c r="L65" s="249"/>
      <c r="M65" s="151"/>
      <c r="N65" s="152"/>
      <c r="O65" s="113" t="s">
        <v>163</v>
      </c>
      <c r="P65" s="245" t="s">
        <v>234</v>
      </c>
      <c r="Q65" s="246"/>
      <c r="R65" s="246"/>
      <c r="S65" s="246"/>
      <c r="T65" s="246"/>
      <c r="U65" s="247"/>
      <c r="V65" s="150"/>
      <c r="W65" s="146" t="s">
        <v>192</v>
      </c>
      <c r="X65" s="150"/>
    </row>
    <row r="66" spans="1:24" ht="15.75" customHeight="1" x14ac:dyDescent="0.25">
      <c r="A66" s="4"/>
      <c r="B66" s="144">
        <v>4</v>
      </c>
      <c r="C66" s="248" t="s">
        <v>174</v>
      </c>
      <c r="D66" s="248"/>
      <c r="E66" s="248"/>
      <c r="F66" s="248"/>
      <c r="G66" s="248"/>
      <c r="H66" s="248"/>
      <c r="I66" s="248"/>
      <c r="J66" s="248"/>
      <c r="K66" s="248"/>
      <c r="L66" s="249"/>
      <c r="M66" s="151"/>
      <c r="N66" s="152"/>
      <c r="O66" s="113" t="s">
        <v>163</v>
      </c>
      <c r="P66" s="245" t="s">
        <v>234</v>
      </c>
      <c r="Q66" s="246"/>
      <c r="R66" s="246"/>
      <c r="S66" s="246"/>
      <c r="T66" s="246"/>
      <c r="U66" s="247"/>
      <c r="V66" s="150"/>
      <c r="W66" s="146" t="s">
        <v>193</v>
      </c>
      <c r="X66" s="150"/>
    </row>
    <row r="67" spans="1:24" ht="15.75" customHeight="1" x14ac:dyDescent="0.25">
      <c r="A67" s="4"/>
      <c r="B67" s="160">
        <v>5</v>
      </c>
      <c r="C67" s="248" t="s">
        <v>264</v>
      </c>
      <c r="D67" s="248"/>
      <c r="E67" s="248"/>
      <c r="F67" s="248"/>
      <c r="G67" s="248"/>
      <c r="H67" s="248"/>
      <c r="I67" s="248"/>
      <c r="J67" s="248"/>
      <c r="K67" s="248"/>
      <c r="L67" s="249"/>
      <c r="M67" s="151"/>
      <c r="N67" s="152"/>
      <c r="O67" s="113" t="s">
        <v>163</v>
      </c>
      <c r="P67" s="245" t="s">
        <v>234</v>
      </c>
      <c r="Q67" s="246"/>
      <c r="R67" s="246"/>
      <c r="S67" s="246"/>
      <c r="T67" s="246"/>
      <c r="U67" s="247"/>
      <c r="V67" s="150"/>
      <c r="W67" s="146" t="s">
        <v>192</v>
      </c>
      <c r="X67" s="150"/>
    </row>
    <row r="68" spans="1:24" ht="15.75" customHeight="1" x14ac:dyDescent="0.25">
      <c r="A68" s="4"/>
      <c r="B68" s="144">
        <v>6</v>
      </c>
      <c r="C68" s="248" t="s">
        <v>175</v>
      </c>
      <c r="D68" s="248"/>
      <c r="E68" s="248"/>
      <c r="F68" s="248"/>
      <c r="G68" s="248"/>
      <c r="H68" s="248"/>
      <c r="I68" s="248"/>
      <c r="J68" s="248"/>
      <c r="K68" s="248"/>
      <c r="L68" s="249"/>
      <c r="M68" s="151"/>
      <c r="N68" s="152"/>
      <c r="O68" s="113" t="s">
        <v>163</v>
      </c>
      <c r="P68" s="245" t="s">
        <v>234</v>
      </c>
      <c r="Q68" s="246"/>
      <c r="R68" s="246"/>
      <c r="S68" s="246"/>
      <c r="T68" s="246"/>
      <c r="U68" s="247"/>
      <c r="V68" s="150"/>
      <c r="W68" s="146" t="s">
        <v>192</v>
      </c>
      <c r="X68" s="150"/>
    </row>
    <row r="69" spans="1:24" ht="15.75" customHeight="1" x14ac:dyDescent="0.25">
      <c r="A69" s="4"/>
      <c r="B69" s="160">
        <v>7</v>
      </c>
      <c r="C69" s="248" t="s">
        <v>176</v>
      </c>
      <c r="D69" s="248"/>
      <c r="E69" s="248"/>
      <c r="F69" s="248"/>
      <c r="G69" s="248"/>
      <c r="H69" s="248"/>
      <c r="I69" s="248"/>
      <c r="J69" s="248"/>
      <c r="K69" s="248"/>
      <c r="L69" s="249"/>
      <c r="M69" s="151"/>
      <c r="N69" s="152"/>
      <c r="O69" s="113" t="s">
        <v>163</v>
      </c>
      <c r="P69" s="245" t="s">
        <v>234</v>
      </c>
      <c r="Q69" s="246"/>
      <c r="R69" s="246"/>
      <c r="S69" s="246"/>
      <c r="T69" s="246"/>
      <c r="U69" s="247"/>
      <c r="V69" s="150"/>
      <c r="W69" s="146" t="s">
        <v>192</v>
      </c>
      <c r="X69" s="150"/>
    </row>
    <row r="70" spans="1:24" ht="15.75" customHeight="1" x14ac:dyDescent="0.25">
      <c r="A70" s="4"/>
      <c r="B70" s="144">
        <v>8</v>
      </c>
      <c r="C70" s="248" t="s">
        <v>177</v>
      </c>
      <c r="D70" s="248"/>
      <c r="E70" s="248"/>
      <c r="F70" s="248"/>
      <c r="G70" s="248"/>
      <c r="H70" s="248"/>
      <c r="I70" s="248"/>
      <c r="J70" s="248"/>
      <c r="K70" s="248"/>
      <c r="L70" s="249"/>
      <c r="M70" s="151"/>
      <c r="N70" s="152"/>
      <c r="O70" s="113" t="s">
        <v>163</v>
      </c>
      <c r="P70" s="245" t="s">
        <v>234</v>
      </c>
      <c r="Q70" s="246"/>
      <c r="R70" s="246"/>
      <c r="S70" s="246"/>
      <c r="T70" s="246"/>
      <c r="U70" s="247"/>
      <c r="V70" s="150"/>
      <c r="W70" s="146" t="s">
        <v>192</v>
      </c>
      <c r="X70" s="150"/>
    </row>
    <row r="71" spans="1:24" ht="15.75" customHeight="1" x14ac:dyDescent="0.25">
      <c r="A71" s="4"/>
      <c r="B71" s="160">
        <v>9</v>
      </c>
      <c r="C71" s="248" t="s">
        <v>178</v>
      </c>
      <c r="D71" s="248"/>
      <c r="E71" s="248"/>
      <c r="F71" s="248"/>
      <c r="G71" s="248"/>
      <c r="H71" s="248"/>
      <c r="I71" s="248"/>
      <c r="J71" s="248"/>
      <c r="K71" s="248"/>
      <c r="L71" s="249"/>
      <c r="M71" s="151"/>
      <c r="N71" s="152"/>
      <c r="O71" s="113" t="s">
        <v>163</v>
      </c>
      <c r="P71" s="245" t="s">
        <v>234</v>
      </c>
      <c r="Q71" s="246"/>
      <c r="R71" s="246"/>
      <c r="S71" s="246"/>
      <c r="T71" s="246"/>
      <c r="U71" s="247"/>
      <c r="V71" s="150"/>
      <c r="W71" s="146" t="s">
        <v>192</v>
      </c>
      <c r="X71" s="150"/>
    </row>
    <row r="72" spans="1:24" ht="15.75" customHeight="1" x14ac:dyDescent="0.25">
      <c r="A72" s="4"/>
      <c r="B72" s="144">
        <v>10</v>
      </c>
      <c r="C72" s="248" t="s">
        <v>179</v>
      </c>
      <c r="D72" s="248"/>
      <c r="E72" s="248"/>
      <c r="F72" s="248"/>
      <c r="G72" s="248"/>
      <c r="H72" s="248"/>
      <c r="I72" s="248"/>
      <c r="J72" s="248"/>
      <c r="K72" s="248"/>
      <c r="L72" s="249"/>
      <c r="M72" s="151"/>
      <c r="N72" s="152"/>
      <c r="O72" s="113" t="s">
        <v>163</v>
      </c>
      <c r="P72" s="245" t="s">
        <v>234</v>
      </c>
      <c r="Q72" s="246"/>
      <c r="R72" s="246"/>
      <c r="S72" s="246"/>
      <c r="T72" s="246"/>
      <c r="U72" s="247"/>
      <c r="V72" s="150"/>
      <c r="W72" s="146" t="s">
        <v>192</v>
      </c>
      <c r="X72" s="150"/>
    </row>
    <row r="73" spans="1:24" ht="15.75" customHeight="1" x14ac:dyDescent="0.25">
      <c r="A73" s="4"/>
      <c r="B73" s="160">
        <v>11</v>
      </c>
      <c r="C73" s="248" t="s">
        <v>180</v>
      </c>
      <c r="D73" s="248"/>
      <c r="E73" s="248"/>
      <c r="F73" s="248"/>
      <c r="G73" s="248"/>
      <c r="H73" s="248"/>
      <c r="I73" s="248"/>
      <c r="J73" s="248"/>
      <c r="K73" s="248"/>
      <c r="L73" s="249"/>
      <c r="M73" s="151"/>
      <c r="N73" s="152"/>
      <c r="O73" s="113" t="s">
        <v>163</v>
      </c>
      <c r="P73" s="245" t="s">
        <v>234</v>
      </c>
      <c r="Q73" s="246"/>
      <c r="R73" s="246"/>
      <c r="S73" s="246"/>
      <c r="T73" s="246"/>
      <c r="U73" s="247"/>
      <c r="V73" s="150"/>
      <c r="W73" s="146" t="s">
        <v>192</v>
      </c>
      <c r="X73" s="150"/>
    </row>
    <row r="74" spans="1:24" ht="16.5" customHeight="1" thickBot="1" x14ac:dyDescent="0.3">
      <c r="A74" s="4"/>
      <c r="B74" s="165">
        <v>12</v>
      </c>
      <c r="C74" s="250" t="s">
        <v>181</v>
      </c>
      <c r="D74" s="250"/>
      <c r="E74" s="250"/>
      <c r="F74" s="250"/>
      <c r="G74" s="250"/>
      <c r="H74" s="250"/>
      <c r="I74" s="250"/>
      <c r="J74" s="250"/>
      <c r="K74" s="250"/>
      <c r="L74" s="251"/>
      <c r="M74" s="176"/>
      <c r="N74" s="177"/>
      <c r="O74" s="113" t="s">
        <v>163</v>
      </c>
      <c r="P74" s="245" t="s">
        <v>234</v>
      </c>
      <c r="Q74" s="246"/>
      <c r="R74" s="246"/>
      <c r="S74" s="246"/>
      <c r="T74" s="246"/>
      <c r="U74" s="247"/>
      <c r="V74" s="150"/>
      <c r="W74" s="146" t="s">
        <v>193</v>
      </c>
      <c r="X74" s="150"/>
    </row>
    <row r="75" spans="1:24" ht="16.5" customHeight="1" thickBot="1" x14ac:dyDescent="0.3">
      <c r="A75" s="71" t="s">
        <v>69</v>
      </c>
      <c r="B75" s="257" t="s">
        <v>17</v>
      </c>
      <c r="C75" s="258"/>
      <c r="D75" s="258"/>
      <c r="E75" s="258"/>
      <c r="F75" s="258"/>
      <c r="G75" s="258"/>
      <c r="H75" s="258"/>
      <c r="I75" s="259"/>
      <c r="J75" s="259"/>
      <c r="K75" s="259"/>
      <c r="L75" s="99"/>
      <c r="M75" s="13" t="s">
        <v>30</v>
      </c>
      <c r="N75" s="14" t="s">
        <v>31</v>
      </c>
      <c r="O75" s="15" t="s">
        <v>32</v>
      </c>
      <c r="P75" s="286" t="s">
        <v>38</v>
      </c>
      <c r="Q75" s="270"/>
      <c r="R75" s="270"/>
      <c r="S75" s="270"/>
      <c r="T75" s="270"/>
      <c r="U75" s="271"/>
      <c r="V75" s="180"/>
      <c r="W75" s="180"/>
      <c r="X75" s="180"/>
    </row>
    <row r="76" spans="1:24" ht="16.5" customHeight="1" x14ac:dyDescent="0.25">
      <c r="A76" s="5"/>
      <c r="B76" s="144">
        <v>1</v>
      </c>
      <c r="C76" s="241" t="s">
        <v>260</v>
      </c>
      <c r="D76" s="241"/>
      <c r="E76" s="241"/>
      <c r="F76" s="241"/>
      <c r="G76" s="241"/>
      <c r="H76" s="241"/>
      <c r="I76" s="241"/>
      <c r="J76" s="241"/>
      <c r="K76" s="241"/>
      <c r="L76" s="242"/>
      <c r="M76" s="88"/>
      <c r="N76" s="89"/>
      <c r="O76" s="90"/>
      <c r="P76" s="238"/>
      <c r="Q76" s="239"/>
      <c r="R76" s="239"/>
      <c r="S76" s="239"/>
      <c r="T76" s="239"/>
      <c r="U76" s="240"/>
      <c r="V76" s="180"/>
      <c r="W76" s="146" t="s">
        <v>192</v>
      </c>
      <c r="X76" s="180"/>
    </row>
    <row r="77" spans="1:24" ht="16.5" customHeight="1" x14ac:dyDescent="0.25">
      <c r="A77" s="5"/>
      <c r="B77" s="144">
        <v>2</v>
      </c>
      <c r="C77" s="241" t="s">
        <v>265</v>
      </c>
      <c r="D77" s="241"/>
      <c r="E77" s="241"/>
      <c r="F77" s="241"/>
      <c r="G77" s="241"/>
      <c r="H77" s="241"/>
      <c r="I77" s="241"/>
      <c r="J77" s="241"/>
      <c r="K77" s="241"/>
      <c r="L77" s="242"/>
      <c r="M77" s="148"/>
      <c r="N77" s="149"/>
      <c r="O77" s="113"/>
      <c r="P77" s="245" t="s">
        <v>237</v>
      </c>
      <c r="Q77" s="246"/>
      <c r="R77" s="246"/>
      <c r="S77" s="246"/>
      <c r="T77" s="246"/>
      <c r="U77" s="247"/>
      <c r="W77" s="146" t="s">
        <v>193</v>
      </c>
    </row>
    <row r="78" spans="1:24" x14ac:dyDescent="0.25">
      <c r="A78" s="4"/>
      <c r="B78" s="144">
        <v>3</v>
      </c>
      <c r="C78" s="241" t="s">
        <v>2</v>
      </c>
      <c r="D78" s="241"/>
      <c r="E78" s="241"/>
      <c r="F78" s="241"/>
      <c r="G78" s="241"/>
      <c r="H78" s="241"/>
      <c r="I78" s="241"/>
      <c r="J78" s="241"/>
      <c r="K78" s="241"/>
      <c r="L78" s="242"/>
      <c r="M78" s="148"/>
      <c r="N78" s="149"/>
      <c r="O78" s="113" t="s">
        <v>163</v>
      </c>
      <c r="P78" s="245" t="s">
        <v>238</v>
      </c>
      <c r="Q78" s="246"/>
      <c r="R78" s="246"/>
      <c r="S78" s="246"/>
      <c r="T78" s="246"/>
      <c r="U78" s="247"/>
      <c r="V78" s="180"/>
      <c r="W78" s="146" t="s">
        <v>192</v>
      </c>
      <c r="X78" s="180"/>
    </row>
    <row r="79" spans="1:24" ht="15.75" customHeight="1" x14ac:dyDescent="0.25">
      <c r="A79" s="4"/>
      <c r="B79" s="144">
        <v>4</v>
      </c>
      <c r="C79" s="266" t="s">
        <v>145</v>
      </c>
      <c r="D79" s="266"/>
      <c r="E79" s="266"/>
      <c r="F79" s="266"/>
      <c r="G79" s="266"/>
      <c r="H79" s="266"/>
      <c r="I79" s="266"/>
      <c r="J79" s="266"/>
      <c r="K79" s="266"/>
      <c r="L79" s="243"/>
      <c r="M79" s="151"/>
      <c r="N79" s="152"/>
      <c r="O79" s="113" t="s">
        <v>163</v>
      </c>
      <c r="P79" s="245" t="s">
        <v>234</v>
      </c>
      <c r="Q79" s="246"/>
      <c r="R79" s="246"/>
      <c r="S79" s="246"/>
      <c r="T79" s="246"/>
      <c r="U79" s="247"/>
      <c r="V79" s="180"/>
      <c r="W79" s="146" t="s">
        <v>193</v>
      </c>
      <c r="X79" s="180"/>
    </row>
    <row r="80" spans="1:24" ht="15.75" customHeight="1" x14ac:dyDescent="0.25">
      <c r="A80" s="4"/>
      <c r="B80" s="144">
        <v>5</v>
      </c>
      <c r="C80" s="266" t="s">
        <v>15</v>
      </c>
      <c r="D80" s="266"/>
      <c r="E80" s="266"/>
      <c r="F80" s="266"/>
      <c r="G80" s="266"/>
      <c r="H80" s="266"/>
      <c r="I80" s="266"/>
      <c r="J80" s="266"/>
      <c r="K80" s="266"/>
      <c r="L80" s="243"/>
      <c r="M80" s="151"/>
      <c r="N80" s="152"/>
      <c r="O80" s="113" t="s">
        <v>163</v>
      </c>
      <c r="P80" s="245" t="s">
        <v>239</v>
      </c>
      <c r="Q80" s="246"/>
      <c r="R80" s="246"/>
      <c r="S80" s="246"/>
      <c r="T80" s="246"/>
      <c r="U80" s="247"/>
      <c r="V80" s="180"/>
      <c r="W80" s="146" t="s">
        <v>192</v>
      </c>
      <c r="X80" s="180"/>
    </row>
    <row r="81" spans="1:24" ht="15.75" customHeight="1" x14ac:dyDescent="0.25">
      <c r="A81" s="4"/>
      <c r="B81" s="144">
        <v>6</v>
      </c>
      <c r="C81" s="266" t="s">
        <v>264</v>
      </c>
      <c r="D81" s="266"/>
      <c r="E81" s="266"/>
      <c r="F81" s="266"/>
      <c r="G81" s="266"/>
      <c r="H81" s="266"/>
      <c r="I81" s="266"/>
      <c r="J81" s="266"/>
      <c r="K81" s="266"/>
      <c r="L81" s="243"/>
      <c r="M81" s="181"/>
      <c r="N81" s="182"/>
      <c r="O81" s="113" t="s">
        <v>163</v>
      </c>
      <c r="P81" s="245" t="s">
        <v>236</v>
      </c>
      <c r="Q81" s="246"/>
      <c r="R81" s="246"/>
      <c r="S81" s="246"/>
      <c r="T81" s="246"/>
      <c r="U81" s="247"/>
      <c r="V81" s="180"/>
      <c r="W81" s="146" t="s">
        <v>192</v>
      </c>
      <c r="X81" s="180"/>
    </row>
    <row r="82" spans="1:24" ht="15.75" customHeight="1" x14ac:dyDescent="0.25">
      <c r="A82" s="4"/>
      <c r="B82" s="144">
        <v>7</v>
      </c>
      <c r="C82" s="266" t="s">
        <v>182</v>
      </c>
      <c r="D82" s="266"/>
      <c r="E82" s="266"/>
      <c r="F82" s="266"/>
      <c r="G82" s="266"/>
      <c r="H82" s="266"/>
      <c r="I82" s="266"/>
      <c r="J82" s="266"/>
      <c r="K82" s="266"/>
      <c r="L82" s="243"/>
      <c r="M82" s="181"/>
      <c r="N82" s="182"/>
      <c r="O82" s="113" t="s">
        <v>163</v>
      </c>
      <c r="P82" s="245" t="s">
        <v>240</v>
      </c>
      <c r="Q82" s="246"/>
      <c r="R82" s="246"/>
      <c r="S82" s="246"/>
      <c r="T82" s="246"/>
      <c r="U82" s="247"/>
      <c r="V82" s="180"/>
      <c r="W82" s="146" t="s">
        <v>192</v>
      </c>
      <c r="X82" s="180"/>
    </row>
    <row r="83" spans="1:24" ht="15.75" customHeight="1" x14ac:dyDescent="0.25">
      <c r="A83" s="4"/>
      <c r="B83" s="144">
        <v>8</v>
      </c>
      <c r="C83" s="266" t="s">
        <v>146</v>
      </c>
      <c r="D83" s="266"/>
      <c r="E83" s="266"/>
      <c r="F83" s="266"/>
      <c r="G83" s="266"/>
      <c r="H83" s="266"/>
      <c r="I83" s="266"/>
      <c r="J83" s="266"/>
      <c r="K83" s="266"/>
      <c r="L83" s="243"/>
      <c r="M83" s="181"/>
      <c r="N83" s="182"/>
      <c r="O83" s="113" t="s">
        <v>163</v>
      </c>
      <c r="P83" s="245" t="s">
        <v>241</v>
      </c>
      <c r="Q83" s="246"/>
      <c r="R83" s="246"/>
      <c r="S83" s="246"/>
      <c r="T83" s="246"/>
      <c r="U83" s="247"/>
      <c r="V83" s="180"/>
      <c r="W83" s="146" t="s">
        <v>192</v>
      </c>
      <c r="X83" s="180"/>
    </row>
    <row r="84" spans="1:24" ht="16.5" customHeight="1" thickBot="1" x14ac:dyDescent="0.3">
      <c r="A84" s="4"/>
      <c r="B84" s="144">
        <v>9</v>
      </c>
      <c r="C84" s="253" t="s">
        <v>45</v>
      </c>
      <c r="D84" s="253"/>
      <c r="E84" s="253"/>
      <c r="F84" s="253"/>
      <c r="G84" s="253"/>
      <c r="H84" s="253"/>
      <c r="I84" s="253"/>
      <c r="J84" s="253"/>
      <c r="K84" s="253"/>
      <c r="L84" s="254"/>
      <c r="M84" s="181"/>
      <c r="N84" s="182"/>
      <c r="O84" s="113" t="s">
        <v>163</v>
      </c>
      <c r="P84" s="245" t="s">
        <v>242</v>
      </c>
      <c r="Q84" s="246"/>
      <c r="R84" s="246"/>
      <c r="S84" s="246"/>
      <c r="T84" s="246"/>
      <c r="U84" s="247"/>
      <c r="V84" s="180"/>
      <c r="W84" s="146" t="s">
        <v>192</v>
      </c>
      <c r="X84" s="180"/>
    </row>
    <row r="85" spans="1:24" ht="16.5" customHeight="1" thickBot="1" x14ac:dyDescent="0.3">
      <c r="A85" s="71" t="s">
        <v>70</v>
      </c>
      <c r="B85" s="257" t="s">
        <v>18</v>
      </c>
      <c r="C85" s="258"/>
      <c r="D85" s="258"/>
      <c r="E85" s="258"/>
      <c r="F85" s="258"/>
      <c r="G85" s="258"/>
      <c r="H85" s="258"/>
      <c r="I85" s="259"/>
      <c r="J85" s="259"/>
      <c r="K85" s="259"/>
      <c r="L85" s="183"/>
      <c r="M85" s="13" t="s">
        <v>30</v>
      </c>
      <c r="N85" s="14" t="s">
        <v>31</v>
      </c>
      <c r="O85" s="15" t="s">
        <v>32</v>
      </c>
      <c r="P85" s="286" t="s">
        <v>38</v>
      </c>
      <c r="Q85" s="270"/>
      <c r="R85" s="270"/>
      <c r="S85" s="270"/>
      <c r="T85" s="270"/>
      <c r="U85" s="271"/>
      <c r="V85" s="180"/>
      <c r="W85" s="180"/>
      <c r="X85" s="180"/>
    </row>
    <row r="86" spans="1:24" x14ac:dyDescent="0.25">
      <c r="A86" s="4"/>
      <c r="B86" s="144">
        <v>1</v>
      </c>
      <c r="C86" s="255" t="s">
        <v>218</v>
      </c>
      <c r="D86" s="255"/>
      <c r="E86" s="255"/>
      <c r="F86" s="255"/>
      <c r="G86" s="255"/>
      <c r="H86" s="255"/>
      <c r="I86" s="255"/>
      <c r="J86" s="255"/>
      <c r="K86" s="255"/>
      <c r="L86" s="256"/>
      <c r="M86" s="148"/>
      <c r="N86" s="149"/>
      <c r="O86" s="63"/>
      <c r="P86" s="238"/>
      <c r="Q86" s="239"/>
      <c r="R86" s="239"/>
      <c r="S86" s="239"/>
      <c r="T86" s="239"/>
      <c r="U86" s="240"/>
      <c r="V86" s="180"/>
      <c r="W86" s="146" t="s">
        <v>192</v>
      </c>
      <c r="X86" s="180"/>
    </row>
    <row r="87" spans="1:24" x14ac:dyDescent="0.25">
      <c r="A87" s="4"/>
      <c r="B87" s="160">
        <v>2</v>
      </c>
      <c r="C87" s="243" t="s">
        <v>266</v>
      </c>
      <c r="D87" s="244"/>
      <c r="E87" s="244"/>
      <c r="F87" s="244"/>
      <c r="G87" s="244"/>
      <c r="H87" s="244"/>
      <c r="I87" s="244"/>
      <c r="J87" s="244"/>
      <c r="K87" s="244"/>
      <c r="L87" s="244"/>
      <c r="M87" s="151"/>
      <c r="N87" s="152"/>
      <c r="O87" s="62" t="s">
        <v>163</v>
      </c>
      <c r="P87" s="245"/>
      <c r="Q87" s="246"/>
      <c r="R87" s="246"/>
      <c r="S87" s="246"/>
      <c r="T87" s="246"/>
      <c r="U87" s="247"/>
      <c r="V87" s="180"/>
      <c r="W87" s="146" t="s">
        <v>192</v>
      </c>
      <c r="X87" s="180"/>
    </row>
    <row r="88" spans="1:24" x14ac:dyDescent="0.25">
      <c r="A88" s="4"/>
      <c r="B88" s="160">
        <v>3</v>
      </c>
      <c r="C88" s="243" t="s">
        <v>220</v>
      </c>
      <c r="D88" s="244"/>
      <c r="E88" s="244"/>
      <c r="F88" s="244"/>
      <c r="G88" s="244"/>
      <c r="H88" s="244"/>
      <c r="I88" s="244"/>
      <c r="J88" s="244"/>
      <c r="K88" s="244"/>
      <c r="L88" s="244"/>
      <c r="M88" s="151"/>
      <c r="N88" s="152"/>
      <c r="O88" s="62" t="s">
        <v>163</v>
      </c>
      <c r="P88" s="245" t="s">
        <v>234</v>
      </c>
      <c r="Q88" s="246"/>
      <c r="R88" s="246"/>
      <c r="S88" s="246"/>
      <c r="T88" s="246"/>
      <c r="U88" s="247"/>
      <c r="V88" s="180"/>
      <c r="W88" s="184" t="s">
        <v>192</v>
      </c>
      <c r="X88" s="180"/>
    </row>
    <row r="89" spans="1:24" s="125" customFormat="1" ht="31.5" customHeight="1" x14ac:dyDescent="0.25">
      <c r="A89" s="4"/>
      <c r="B89" s="160">
        <v>4</v>
      </c>
      <c r="C89" s="243" t="s">
        <v>221</v>
      </c>
      <c r="D89" s="244"/>
      <c r="E89" s="244"/>
      <c r="F89" s="244"/>
      <c r="G89" s="244"/>
      <c r="H89" s="244"/>
      <c r="I89" s="244"/>
      <c r="J89" s="244"/>
      <c r="K89" s="244"/>
      <c r="L89" s="244"/>
      <c r="M89" s="151"/>
      <c r="N89" s="152"/>
      <c r="O89" s="62" t="s">
        <v>163</v>
      </c>
      <c r="P89" s="245" t="s">
        <v>235</v>
      </c>
      <c r="Q89" s="246"/>
      <c r="R89" s="246"/>
      <c r="S89" s="246"/>
      <c r="T89" s="246"/>
      <c r="U89" s="247"/>
      <c r="V89" s="180"/>
      <c r="W89" s="146" t="s">
        <v>192</v>
      </c>
      <c r="X89" s="185"/>
    </row>
    <row r="90" spans="1:24" s="125" customFormat="1" ht="33" customHeight="1" x14ac:dyDescent="0.25">
      <c r="A90" s="4"/>
      <c r="B90" s="160">
        <v>5</v>
      </c>
      <c r="C90" s="243" t="s">
        <v>222</v>
      </c>
      <c r="D90" s="244"/>
      <c r="E90" s="244"/>
      <c r="F90" s="244"/>
      <c r="G90" s="244"/>
      <c r="H90" s="244"/>
      <c r="I90" s="244"/>
      <c r="J90" s="244"/>
      <c r="K90" s="244"/>
      <c r="L90" s="244"/>
      <c r="M90" s="151"/>
      <c r="N90" s="152"/>
      <c r="O90" s="62" t="s">
        <v>163</v>
      </c>
      <c r="P90" s="245" t="s">
        <v>236</v>
      </c>
      <c r="Q90" s="246"/>
      <c r="R90" s="246"/>
      <c r="S90" s="246"/>
      <c r="T90" s="246"/>
      <c r="U90" s="247"/>
      <c r="V90" s="180"/>
      <c r="W90" s="146" t="s">
        <v>203</v>
      </c>
      <c r="X90" s="185"/>
    </row>
    <row r="91" spans="1:24" ht="34.5" customHeight="1" thickBot="1" x14ac:dyDescent="0.3">
      <c r="A91" s="4"/>
      <c r="B91" s="161">
        <v>6</v>
      </c>
      <c r="C91" s="254" t="s">
        <v>223</v>
      </c>
      <c r="D91" s="268"/>
      <c r="E91" s="268"/>
      <c r="F91" s="268"/>
      <c r="G91" s="268"/>
      <c r="H91" s="268"/>
      <c r="I91" s="268"/>
      <c r="J91" s="268"/>
      <c r="K91" s="268"/>
      <c r="L91" s="268"/>
      <c r="M91" s="151"/>
      <c r="N91" s="152"/>
      <c r="O91" s="62"/>
      <c r="P91" s="245" t="s">
        <v>235</v>
      </c>
      <c r="Q91" s="246"/>
      <c r="R91" s="246"/>
      <c r="S91" s="246"/>
      <c r="T91" s="246"/>
      <c r="U91" s="247"/>
      <c r="V91" s="185"/>
      <c r="W91" s="146" t="s">
        <v>192</v>
      </c>
      <c r="X91" s="180"/>
    </row>
    <row r="92" spans="1:24" ht="16.5" customHeight="1" thickBot="1" x14ac:dyDescent="0.3">
      <c r="A92" s="74" t="s">
        <v>71</v>
      </c>
      <c r="B92" s="257" t="s">
        <v>19</v>
      </c>
      <c r="C92" s="258"/>
      <c r="D92" s="258"/>
      <c r="E92" s="258"/>
      <c r="F92" s="258"/>
      <c r="G92" s="258"/>
      <c r="H92" s="258"/>
      <c r="I92" s="259"/>
      <c r="J92" s="259"/>
      <c r="K92" s="259"/>
      <c r="L92" s="99"/>
      <c r="M92" s="42" t="s">
        <v>30</v>
      </c>
      <c r="N92" s="43" t="s">
        <v>31</v>
      </c>
      <c r="O92" s="44" t="s">
        <v>32</v>
      </c>
      <c r="P92" s="286" t="s">
        <v>38</v>
      </c>
      <c r="Q92" s="270"/>
      <c r="R92" s="270"/>
      <c r="S92" s="270"/>
      <c r="T92" s="270"/>
      <c r="U92" s="271"/>
      <c r="V92" s="180"/>
      <c r="W92" s="180"/>
      <c r="X92" s="180"/>
    </row>
    <row r="93" spans="1:24" ht="16.5" customHeight="1" x14ac:dyDescent="0.25">
      <c r="A93" s="4"/>
      <c r="B93" s="165">
        <v>1</v>
      </c>
      <c r="C93" s="241" t="s">
        <v>267</v>
      </c>
      <c r="D93" s="241"/>
      <c r="E93" s="241"/>
      <c r="F93" s="241"/>
      <c r="G93" s="241"/>
      <c r="H93" s="241"/>
      <c r="I93" s="241"/>
      <c r="J93" s="241"/>
      <c r="K93" s="241"/>
      <c r="L93" s="242"/>
      <c r="M93" s="157"/>
      <c r="N93" s="158"/>
      <c r="O93" s="186"/>
      <c r="P93" s="238"/>
      <c r="Q93" s="239"/>
      <c r="R93" s="239"/>
      <c r="S93" s="239"/>
      <c r="T93" s="239"/>
      <c r="U93" s="240"/>
      <c r="V93" s="180"/>
      <c r="W93" s="146" t="s">
        <v>192</v>
      </c>
      <c r="X93" s="180"/>
    </row>
    <row r="94" spans="1:24" x14ac:dyDescent="0.25">
      <c r="A94" s="4"/>
      <c r="B94" s="160">
        <v>2</v>
      </c>
      <c r="C94" s="241" t="s">
        <v>28</v>
      </c>
      <c r="D94" s="241"/>
      <c r="E94" s="241"/>
      <c r="F94" s="241"/>
      <c r="G94" s="241"/>
      <c r="H94" s="241"/>
      <c r="I94" s="241"/>
      <c r="J94" s="241"/>
      <c r="K94" s="241"/>
      <c r="L94" s="242"/>
      <c r="M94" s="148"/>
      <c r="N94" s="149"/>
      <c r="O94" s="63"/>
      <c r="P94" s="238"/>
      <c r="Q94" s="239"/>
      <c r="R94" s="239"/>
      <c r="S94" s="239"/>
      <c r="T94" s="239"/>
      <c r="U94" s="240"/>
      <c r="V94" s="180"/>
      <c r="W94" s="146" t="s">
        <v>192</v>
      </c>
      <c r="X94" s="180"/>
    </row>
    <row r="95" spans="1:24" x14ac:dyDescent="0.25">
      <c r="A95" s="4"/>
      <c r="B95" s="160">
        <v>3</v>
      </c>
      <c r="C95" s="266" t="s">
        <v>268</v>
      </c>
      <c r="D95" s="266"/>
      <c r="E95" s="266"/>
      <c r="F95" s="266"/>
      <c r="G95" s="266"/>
      <c r="H95" s="266"/>
      <c r="I95" s="266"/>
      <c r="J95" s="266"/>
      <c r="K95" s="266"/>
      <c r="L95" s="243"/>
      <c r="M95" s="151"/>
      <c r="N95" s="152"/>
      <c r="O95" s="62"/>
      <c r="P95" s="238"/>
      <c r="Q95" s="239"/>
      <c r="R95" s="239"/>
      <c r="S95" s="239"/>
      <c r="T95" s="239"/>
      <c r="U95" s="240"/>
      <c r="V95" s="180"/>
      <c r="W95" s="146" t="s">
        <v>192</v>
      </c>
      <c r="X95" s="180"/>
    </row>
    <row r="96" spans="1:24" x14ac:dyDescent="0.25">
      <c r="A96" s="4"/>
      <c r="B96" s="160">
        <v>4</v>
      </c>
      <c r="C96" s="266" t="s">
        <v>269</v>
      </c>
      <c r="D96" s="266"/>
      <c r="E96" s="266"/>
      <c r="F96" s="266"/>
      <c r="G96" s="266"/>
      <c r="H96" s="266"/>
      <c r="I96" s="266"/>
      <c r="J96" s="266"/>
      <c r="K96" s="266"/>
      <c r="L96" s="243"/>
      <c r="M96" s="151"/>
      <c r="N96" s="152"/>
      <c r="O96" s="62"/>
      <c r="P96" s="238"/>
      <c r="Q96" s="239"/>
      <c r="R96" s="239"/>
      <c r="S96" s="239"/>
      <c r="T96" s="239"/>
      <c r="U96" s="240"/>
      <c r="V96" s="180"/>
      <c r="W96" s="146" t="s">
        <v>192</v>
      </c>
      <c r="X96" s="180"/>
    </row>
    <row r="97" spans="1:24" x14ac:dyDescent="0.25">
      <c r="A97" s="4"/>
      <c r="B97" s="160">
        <v>5</v>
      </c>
      <c r="C97" s="266" t="s">
        <v>270</v>
      </c>
      <c r="D97" s="266"/>
      <c r="E97" s="266"/>
      <c r="F97" s="266"/>
      <c r="G97" s="266"/>
      <c r="H97" s="266"/>
      <c r="I97" s="266"/>
      <c r="J97" s="266"/>
      <c r="K97" s="266"/>
      <c r="L97" s="243"/>
      <c r="M97" s="151"/>
      <c r="N97" s="152"/>
      <c r="O97" s="62"/>
      <c r="P97" s="238"/>
      <c r="Q97" s="239"/>
      <c r="R97" s="239"/>
      <c r="S97" s="239"/>
      <c r="T97" s="239"/>
      <c r="U97" s="240"/>
      <c r="V97" s="180"/>
      <c r="W97" s="146" t="s">
        <v>192</v>
      </c>
      <c r="X97" s="180"/>
    </row>
    <row r="98" spans="1:24" x14ac:dyDescent="0.25">
      <c r="A98" s="4"/>
      <c r="B98" s="160">
        <v>6</v>
      </c>
      <c r="C98" s="266" t="s">
        <v>3</v>
      </c>
      <c r="D98" s="266"/>
      <c r="E98" s="266"/>
      <c r="F98" s="266"/>
      <c r="G98" s="266"/>
      <c r="H98" s="266"/>
      <c r="I98" s="266"/>
      <c r="J98" s="266"/>
      <c r="K98" s="266"/>
      <c r="L98" s="243"/>
      <c r="M98" s="151"/>
      <c r="N98" s="152"/>
      <c r="O98" s="62"/>
      <c r="P98" s="238"/>
      <c r="Q98" s="239"/>
      <c r="R98" s="239"/>
      <c r="S98" s="239"/>
      <c r="T98" s="239"/>
      <c r="U98" s="240"/>
      <c r="V98" s="180"/>
      <c r="W98" s="146" t="s">
        <v>192</v>
      </c>
      <c r="X98" s="180"/>
    </row>
    <row r="99" spans="1:24" x14ac:dyDescent="0.25">
      <c r="A99" s="4"/>
      <c r="B99" s="160">
        <v>7</v>
      </c>
      <c r="C99" s="266" t="s">
        <v>4</v>
      </c>
      <c r="D99" s="266"/>
      <c r="E99" s="266"/>
      <c r="F99" s="266"/>
      <c r="G99" s="266"/>
      <c r="H99" s="266"/>
      <c r="I99" s="266"/>
      <c r="J99" s="266"/>
      <c r="K99" s="266"/>
      <c r="L99" s="243"/>
      <c r="M99" s="151"/>
      <c r="N99" s="152"/>
      <c r="O99" s="62"/>
      <c r="P99" s="238"/>
      <c r="Q99" s="239"/>
      <c r="R99" s="239"/>
      <c r="S99" s="239"/>
      <c r="T99" s="239"/>
      <c r="U99" s="240"/>
      <c r="V99" s="180"/>
      <c r="W99" s="146" t="s">
        <v>192</v>
      </c>
      <c r="X99" s="180"/>
    </row>
    <row r="100" spans="1:24" ht="16.5" thickBot="1" x14ac:dyDescent="0.3">
      <c r="A100" s="4"/>
      <c r="B100" s="161">
        <v>8</v>
      </c>
      <c r="C100" s="253" t="s">
        <v>271</v>
      </c>
      <c r="D100" s="253"/>
      <c r="E100" s="253"/>
      <c r="F100" s="253"/>
      <c r="G100" s="253"/>
      <c r="H100" s="253"/>
      <c r="I100" s="253"/>
      <c r="J100" s="253"/>
      <c r="K100" s="253"/>
      <c r="L100" s="254"/>
      <c r="M100" s="162"/>
      <c r="N100" s="163"/>
      <c r="O100" s="91"/>
      <c r="P100" s="238"/>
      <c r="Q100" s="239"/>
      <c r="R100" s="239"/>
      <c r="S100" s="239"/>
      <c r="T100" s="239"/>
      <c r="U100" s="240"/>
      <c r="V100" s="180"/>
      <c r="W100" s="146" t="s">
        <v>192</v>
      </c>
      <c r="X100" s="180"/>
    </row>
    <row r="101" spans="1:24" ht="16.5" thickBot="1" x14ac:dyDescent="0.3">
      <c r="A101" s="71" t="s">
        <v>72</v>
      </c>
      <c r="B101" s="257" t="s">
        <v>20</v>
      </c>
      <c r="C101" s="258"/>
      <c r="D101" s="258"/>
      <c r="E101" s="258"/>
      <c r="F101" s="258"/>
      <c r="G101" s="258"/>
      <c r="H101" s="258"/>
      <c r="I101" s="259"/>
      <c r="J101" s="259"/>
      <c r="K101" s="259"/>
      <c r="L101" s="99"/>
      <c r="M101" s="13" t="s">
        <v>30</v>
      </c>
      <c r="N101" s="14" t="s">
        <v>31</v>
      </c>
      <c r="O101" s="15" t="s">
        <v>32</v>
      </c>
      <c r="P101" s="286" t="s">
        <v>38</v>
      </c>
      <c r="Q101" s="270"/>
      <c r="R101" s="270"/>
      <c r="S101" s="270"/>
      <c r="T101" s="270"/>
      <c r="U101" s="271"/>
      <c r="V101" s="180"/>
      <c r="W101" s="180"/>
      <c r="X101" s="180"/>
    </row>
    <row r="102" spans="1:24" x14ac:dyDescent="0.25">
      <c r="A102" s="4"/>
      <c r="B102" s="144">
        <v>1</v>
      </c>
      <c r="C102" s="241" t="s">
        <v>272</v>
      </c>
      <c r="D102" s="241"/>
      <c r="E102" s="241"/>
      <c r="F102" s="241"/>
      <c r="G102" s="241"/>
      <c r="H102" s="241"/>
      <c r="I102" s="241"/>
      <c r="J102" s="241"/>
      <c r="K102" s="241"/>
      <c r="L102" s="242"/>
      <c r="M102" s="166"/>
      <c r="N102" s="158"/>
      <c r="O102" s="167"/>
      <c r="P102" s="238"/>
      <c r="Q102" s="239"/>
      <c r="R102" s="239"/>
      <c r="S102" s="239"/>
      <c r="T102" s="239"/>
      <c r="U102" s="240"/>
      <c r="V102" s="180"/>
      <c r="W102" s="146" t="s">
        <v>192</v>
      </c>
      <c r="X102" s="180"/>
    </row>
    <row r="103" spans="1:24" x14ac:dyDescent="0.25">
      <c r="A103" s="4"/>
      <c r="B103" s="160">
        <v>2</v>
      </c>
      <c r="C103" s="266" t="s">
        <v>273</v>
      </c>
      <c r="D103" s="266"/>
      <c r="E103" s="266"/>
      <c r="F103" s="266"/>
      <c r="G103" s="266"/>
      <c r="H103" s="266"/>
      <c r="I103" s="266"/>
      <c r="J103" s="266"/>
      <c r="K103" s="266"/>
      <c r="L103" s="243"/>
      <c r="M103" s="151"/>
      <c r="N103" s="152"/>
      <c r="O103" s="62"/>
      <c r="P103" s="238"/>
      <c r="Q103" s="239"/>
      <c r="R103" s="239"/>
      <c r="S103" s="239"/>
      <c r="T103" s="239"/>
      <c r="U103" s="240"/>
      <c r="V103" s="180"/>
      <c r="W103" s="146" t="s">
        <v>192</v>
      </c>
      <c r="X103" s="180"/>
    </row>
    <row r="104" spans="1:24" ht="15.75" customHeight="1" x14ac:dyDescent="0.25">
      <c r="A104" s="4"/>
      <c r="B104" s="161">
        <v>3</v>
      </c>
      <c r="C104" s="253" t="s">
        <v>274</v>
      </c>
      <c r="D104" s="253"/>
      <c r="E104" s="253"/>
      <c r="F104" s="253"/>
      <c r="G104" s="253"/>
      <c r="H104" s="253"/>
      <c r="I104" s="253"/>
      <c r="J104" s="253"/>
      <c r="K104" s="253"/>
      <c r="L104" s="254"/>
      <c r="M104" s="151"/>
      <c r="N104" s="152"/>
      <c r="O104" s="62"/>
      <c r="P104" s="238"/>
      <c r="Q104" s="239"/>
      <c r="R104" s="239"/>
      <c r="S104" s="239"/>
      <c r="T104" s="239"/>
      <c r="U104" s="240"/>
      <c r="V104" s="180"/>
      <c r="W104" s="146" t="s">
        <v>192</v>
      </c>
      <c r="X104" s="180"/>
    </row>
    <row r="105" spans="1:24" ht="28.5" customHeight="1" x14ac:dyDescent="0.25">
      <c r="A105" s="4"/>
      <c r="B105" s="160">
        <v>4</v>
      </c>
      <c r="C105" s="264" t="s">
        <v>44</v>
      </c>
      <c r="D105" s="265"/>
      <c r="E105" s="265"/>
      <c r="F105" s="265"/>
      <c r="G105" s="265"/>
      <c r="H105" s="265"/>
      <c r="I105" s="265"/>
      <c r="J105" s="265"/>
      <c r="K105" s="265"/>
      <c r="L105" s="265"/>
      <c r="M105" s="187"/>
      <c r="N105" s="188"/>
      <c r="O105" s="189"/>
      <c r="P105" s="238"/>
      <c r="Q105" s="239"/>
      <c r="R105" s="239"/>
      <c r="S105" s="239"/>
      <c r="T105" s="239"/>
      <c r="U105" s="240"/>
      <c r="V105" s="180"/>
      <c r="W105" s="146" t="s">
        <v>193</v>
      </c>
      <c r="X105" s="180"/>
    </row>
    <row r="106" spans="1:24" ht="16.5" customHeight="1" x14ac:dyDescent="0.25">
      <c r="A106" s="4"/>
      <c r="B106" s="160">
        <v>5</v>
      </c>
      <c r="C106" s="253" t="s">
        <v>5</v>
      </c>
      <c r="D106" s="253"/>
      <c r="E106" s="253"/>
      <c r="F106" s="253"/>
      <c r="G106" s="253"/>
      <c r="H106" s="253"/>
      <c r="I106" s="253"/>
      <c r="J106" s="253"/>
      <c r="K106" s="253"/>
      <c r="L106" s="254"/>
      <c r="M106" s="151"/>
      <c r="N106" s="152"/>
      <c r="O106" s="62"/>
      <c r="P106" s="238"/>
      <c r="Q106" s="239"/>
      <c r="R106" s="239"/>
      <c r="S106" s="239"/>
      <c r="T106" s="239"/>
      <c r="U106" s="240"/>
      <c r="V106" s="180"/>
      <c r="W106" s="146" t="s">
        <v>193</v>
      </c>
      <c r="X106" s="180"/>
    </row>
    <row r="107" spans="1:24" ht="46.5" customHeight="1" thickBot="1" x14ac:dyDescent="0.3">
      <c r="A107" s="4"/>
      <c r="B107" s="161">
        <v>6</v>
      </c>
      <c r="C107" s="262" t="s">
        <v>275</v>
      </c>
      <c r="D107" s="263"/>
      <c r="E107" s="263"/>
      <c r="F107" s="263"/>
      <c r="G107" s="263"/>
      <c r="H107" s="263"/>
      <c r="I107" s="263"/>
      <c r="J107" s="263"/>
      <c r="K107" s="263"/>
      <c r="L107" s="263"/>
      <c r="M107" s="181"/>
      <c r="N107" s="182"/>
      <c r="O107" s="189"/>
      <c r="P107" s="238"/>
      <c r="Q107" s="239"/>
      <c r="R107" s="239"/>
      <c r="S107" s="239"/>
      <c r="T107" s="239"/>
      <c r="U107" s="240"/>
      <c r="V107" s="180"/>
      <c r="W107" s="146" t="s">
        <v>192</v>
      </c>
      <c r="X107" s="180"/>
    </row>
    <row r="108" spans="1:24" ht="16.5" customHeight="1" thickBot="1" x14ac:dyDescent="0.3">
      <c r="A108" s="77" t="s">
        <v>73</v>
      </c>
      <c r="B108" s="257" t="s">
        <v>41</v>
      </c>
      <c r="C108" s="258"/>
      <c r="D108" s="258"/>
      <c r="E108" s="258"/>
      <c r="F108" s="258"/>
      <c r="G108" s="258"/>
      <c r="H108" s="258"/>
      <c r="I108" s="259"/>
      <c r="J108" s="259"/>
      <c r="K108" s="259"/>
      <c r="L108" s="99"/>
      <c r="M108" s="13" t="s">
        <v>30</v>
      </c>
      <c r="N108" s="14" t="s">
        <v>31</v>
      </c>
      <c r="O108" s="15" t="s">
        <v>32</v>
      </c>
      <c r="P108" s="286" t="s">
        <v>38</v>
      </c>
      <c r="Q108" s="270"/>
      <c r="R108" s="270"/>
      <c r="S108" s="270"/>
      <c r="T108" s="270"/>
      <c r="U108" s="271"/>
      <c r="V108" s="180"/>
      <c r="W108" s="180"/>
      <c r="X108" s="180"/>
    </row>
    <row r="109" spans="1:24" ht="15.75" customHeight="1" x14ac:dyDescent="0.25">
      <c r="A109" s="75"/>
      <c r="B109" s="144">
        <v>1</v>
      </c>
      <c r="C109" s="241" t="s">
        <v>276</v>
      </c>
      <c r="D109" s="241"/>
      <c r="E109" s="241"/>
      <c r="F109" s="241"/>
      <c r="G109" s="241"/>
      <c r="H109" s="241"/>
      <c r="I109" s="241"/>
      <c r="J109" s="241"/>
      <c r="K109" s="241"/>
      <c r="L109" s="242"/>
      <c r="M109" s="151"/>
      <c r="N109" s="152"/>
      <c r="O109" s="62"/>
      <c r="P109" s="299"/>
      <c r="Q109" s="300"/>
      <c r="R109" s="300"/>
      <c r="S109" s="300"/>
      <c r="T109" s="300"/>
      <c r="U109" s="301"/>
      <c r="V109" s="180"/>
      <c r="W109" s="146" t="s">
        <v>192</v>
      </c>
      <c r="X109" s="180"/>
    </row>
    <row r="110" spans="1:24" ht="15.75" customHeight="1" x14ac:dyDescent="0.25">
      <c r="A110" s="5"/>
      <c r="B110" s="160">
        <v>2</v>
      </c>
      <c r="C110" s="241" t="s">
        <v>183</v>
      </c>
      <c r="D110" s="241"/>
      <c r="E110" s="241"/>
      <c r="F110" s="241"/>
      <c r="G110" s="241"/>
      <c r="H110" s="241"/>
      <c r="I110" s="241"/>
      <c r="J110" s="241"/>
      <c r="K110" s="241"/>
      <c r="L110" s="242"/>
      <c r="M110" s="151"/>
      <c r="N110" s="152"/>
      <c r="O110" s="62" t="s">
        <v>163</v>
      </c>
      <c r="P110" s="245" t="s">
        <v>233</v>
      </c>
      <c r="Q110" s="246"/>
      <c r="R110" s="246"/>
      <c r="S110" s="246"/>
      <c r="T110" s="246"/>
      <c r="U110" s="247"/>
      <c r="V110" s="180"/>
      <c r="W110" s="146" t="s">
        <v>192</v>
      </c>
      <c r="X110" s="180"/>
    </row>
    <row r="111" spans="1:24" ht="15.75" customHeight="1" x14ac:dyDescent="0.25">
      <c r="A111" s="5"/>
      <c r="B111" s="160">
        <v>3</v>
      </c>
      <c r="C111" s="266" t="s">
        <v>148</v>
      </c>
      <c r="D111" s="266"/>
      <c r="E111" s="266"/>
      <c r="F111" s="266"/>
      <c r="G111" s="266"/>
      <c r="H111" s="266"/>
      <c r="I111" s="266"/>
      <c r="J111" s="266"/>
      <c r="K111" s="266"/>
      <c r="L111" s="243"/>
      <c r="M111" s="151"/>
      <c r="N111" s="152"/>
      <c r="O111" s="62" t="s">
        <v>163</v>
      </c>
      <c r="P111" s="245" t="s">
        <v>233</v>
      </c>
      <c r="Q111" s="246"/>
      <c r="R111" s="246"/>
      <c r="S111" s="246"/>
      <c r="T111" s="246"/>
      <c r="U111" s="247"/>
      <c r="V111" s="180"/>
      <c r="W111" s="146" t="s">
        <v>192</v>
      </c>
      <c r="X111" s="180"/>
    </row>
    <row r="112" spans="1:24" ht="15.75" customHeight="1" x14ac:dyDescent="0.25">
      <c r="A112" s="5"/>
      <c r="B112" s="160">
        <v>4</v>
      </c>
      <c r="C112" s="266" t="s">
        <v>77</v>
      </c>
      <c r="D112" s="266"/>
      <c r="E112" s="266"/>
      <c r="F112" s="266"/>
      <c r="G112" s="266"/>
      <c r="H112" s="266"/>
      <c r="I112" s="266"/>
      <c r="J112" s="266"/>
      <c r="K112" s="266"/>
      <c r="L112" s="243"/>
      <c r="M112" s="151"/>
      <c r="N112" s="152"/>
      <c r="O112" s="62" t="s">
        <v>163</v>
      </c>
      <c r="P112" s="245" t="s">
        <v>233</v>
      </c>
      <c r="Q112" s="246"/>
      <c r="R112" s="246"/>
      <c r="S112" s="246"/>
      <c r="T112" s="246"/>
      <c r="U112" s="247"/>
      <c r="V112" s="180"/>
      <c r="W112" s="146" t="s">
        <v>192</v>
      </c>
      <c r="X112" s="180"/>
    </row>
    <row r="113" spans="1:24" ht="16.5" customHeight="1" thickBot="1" x14ac:dyDescent="0.3">
      <c r="A113" s="5"/>
      <c r="B113" s="161">
        <v>5</v>
      </c>
      <c r="C113" s="253" t="s">
        <v>156</v>
      </c>
      <c r="D113" s="253"/>
      <c r="E113" s="253"/>
      <c r="F113" s="253"/>
      <c r="G113" s="253"/>
      <c r="H113" s="253"/>
      <c r="I113" s="253"/>
      <c r="J113" s="253"/>
      <c r="K113" s="253"/>
      <c r="L113" s="254"/>
      <c r="M113" s="151"/>
      <c r="N113" s="152"/>
      <c r="O113" s="62" t="s">
        <v>163</v>
      </c>
      <c r="P113" s="245" t="s">
        <v>233</v>
      </c>
      <c r="Q113" s="246"/>
      <c r="R113" s="246"/>
      <c r="S113" s="246"/>
      <c r="T113" s="246"/>
      <c r="U113" s="247"/>
      <c r="V113" s="180"/>
      <c r="W113" s="146" t="s">
        <v>192</v>
      </c>
      <c r="X113" s="180"/>
    </row>
    <row r="114" spans="1:24" ht="16.5" customHeight="1" thickBot="1" x14ac:dyDescent="0.3">
      <c r="A114" s="74" t="s">
        <v>74</v>
      </c>
      <c r="B114" s="257" t="s">
        <v>21</v>
      </c>
      <c r="C114" s="258"/>
      <c r="D114" s="258"/>
      <c r="E114" s="258"/>
      <c r="F114" s="258"/>
      <c r="G114" s="258"/>
      <c r="H114" s="258"/>
      <c r="I114" s="259"/>
      <c r="J114" s="259"/>
      <c r="K114" s="259"/>
      <c r="L114" s="99"/>
      <c r="M114" s="33" t="s">
        <v>30</v>
      </c>
      <c r="N114" s="34" t="s">
        <v>31</v>
      </c>
      <c r="O114" s="15" t="s">
        <v>32</v>
      </c>
      <c r="P114" s="286" t="s">
        <v>38</v>
      </c>
      <c r="Q114" s="270"/>
      <c r="R114" s="270"/>
      <c r="S114" s="270"/>
      <c r="T114" s="270"/>
      <c r="U114" s="271"/>
      <c r="V114" s="180"/>
      <c r="W114" s="180"/>
      <c r="X114" s="180"/>
    </row>
    <row r="115" spans="1:24" x14ac:dyDescent="0.25">
      <c r="A115" s="75"/>
      <c r="B115" s="144">
        <v>1</v>
      </c>
      <c r="C115" s="241" t="s">
        <v>160</v>
      </c>
      <c r="D115" s="241"/>
      <c r="E115" s="241"/>
      <c r="F115" s="241"/>
      <c r="G115" s="241"/>
      <c r="H115" s="241"/>
      <c r="I115" s="241"/>
      <c r="J115" s="241"/>
      <c r="K115" s="241"/>
      <c r="L115" s="242"/>
      <c r="M115" s="148"/>
      <c r="N115" s="149"/>
      <c r="O115" s="63"/>
      <c r="P115" s="238"/>
      <c r="Q115" s="239"/>
      <c r="R115" s="239"/>
      <c r="S115" s="239"/>
      <c r="T115" s="239"/>
      <c r="U115" s="240"/>
      <c r="V115" s="180"/>
      <c r="W115" s="146" t="s">
        <v>192</v>
      </c>
      <c r="X115" s="180"/>
    </row>
    <row r="116" spans="1:24" ht="16.5" customHeight="1" thickBot="1" x14ac:dyDescent="0.3">
      <c r="A116" s="73"/>
      <c r="B116" s="161">
        <v>2</v>
      </c>
      <c r="C116" s="255" t="s">
        <v>184</v>
      </c>
      <c r="D116" s="255"/>
      <c r="E116" s="255"/>
      <c r="F116" s="255"/>
      <c r="G116" s="255"/>
      <c r="H116" s="255"/>
      <c r="I116" s="255"/>
      <c r="J116" s="255"/>
      <c r="K116" s="255"/>
      <c r="L116" s="256"/>
      <c r="M116" s="176"/>
      <c r="N116" s="177"/>
      <c r="O116" s="117" t="s">
        <v>163</v>
      </c>
      <c r="P116" s="245" t="s">
        <v>233</v>
      </c>
      <c r="Q116" s="246"/>
      <c r="R116" s="246"/>
      <c r="S116" s="246"/>
      <c r="T116" s="246"/>
      <c r="U116" s="247"/>
      <c r="V116" s="180"/>
      <c r="W116" s="146" t="s">
        <v>193</v>
      </c>
      <c r="X116" s="180"/>
    </row>
    <row r="117" spans="1:24" ht="16.5" customHeight="1" thickBot="1" x14ac:dyDescent="0.3">
      <c r="A117" s="77" t="s">
        <v>24</v>
      </c>
      <c r="B117" s="257" t="s">
        <v>42</v>
      </c>
      <c r="C117" s="258"/>
      <c r="D117" s="258"/>
      <c r="E117" s="258"/>
      <c r="F117" s="258"/>
      <c r="G117" s="258"/>
      <c r="H117" s="258"/>
      <c r="I117" s="259"/>
      <c r="J117" s="259"/>
      <c r="K117" s="259"/>
      <c r="L117" s="99"/>
      <c r="M117" s="13" t="s">
        <v>30</v>
      </c>
      <c r="N117" s="14" t="s">
        <v>31</v>
      </c>
      <c r="O117" s="15" t="s">
        <v>32</v>
      </c>
      <c r="P117" s="286" t="s">
        <v>38</v>
      </c>
      <c r="Q117" s="270"/>
      <c r="R117" s="270"/>
      <c r="S117" s="270"/>
      <c r="T117" s="270"/>
      <c r="U117" s="271"/>
      <c r="V117" s="180"/>
      <c r="W117" s="180"/>
      <c r="X117" s="180"/>
    </row>
    <row r="118" spans="1:24" ht="16.5" thickBot="1" x14ac:dyDescent="0.3">
      <c r="A118" s="78"/>
      <c r="B118" s="165">
        <v>1</v>
      </c>
      <c r="C118" s="255" t="s">
        <v>61</v>
      </c>
      <c r="D118" s="255"/>
      <c r="E118" s="255"/>
      <c r="F118" s="255"/>
      <c r="G118" s="255"/>
      <c r="H118" s="255"/>
      <c r="I118" s="255"/>
      <c r="J118" s="255"/>
      <c r="K118" s="255"/>
      <c r="L118" s="256"/>
      <c r="M118" s="181"/>
      <c r="N118" s="182"/>
      <c r="O118" s="189"/>
      <c r="P118" s="238"/>
      <c r="Q118" s="239"/>
      <c r="R118" s="239"/>
      <c r="S118" s="239"/>
      <c r="T118" s="239"/>
      <c r="U118" s="240"/>
      <c r="V118" s="180"/>
      <c r="W118" s="146" t="s">
        <v>192</v>
      </c>
      <c r="X118" s="180"/>
    </row>
    <row r="119" spans="1:24" ht="16.5" customHeight="1" thickBot="1" x14ac:dyDescent="0.3">
      <c r="A119" s="77" t="s">
        <v>75</v>
      </c>
      <c r="B119" s="257" t="s">
        <v>40</v>
      </c>
      <c r="C119" s="258"/>
      <c r="D119" s="258"/>
      <c r="E119" s="258"/>
      <c r="F119" s="258"/>
      <c r="G119" s="258"/>
      <c r="H119" s="258"/>
      <c r="I119" s="259"/>
      <c r="J119" s="259"/>
      <c r="K119" s="259"/>
      <c r="L119" s="99"/>
      <c r="M119" s="42" t="s">
        <v>30</v>
      </c>
      <c r="N119" s="43" t="s">
        <v>31</v>
      </c>
      <c r="O119" s="44" t="s">
        <v>32</v>
      </c>
      <c r="P119" s="286" t="s">
        <v>38</v>
      </c>
      <c r="Q119" s="270"/>
      <c r="R119" s="270"/>
      <c r="S119" s="270"/>
      <c r="T119" s="270"/>
      <c r="U119" s="271"/>
      <c r="V119" s="180"/>
      <c r="W119" s="180"/>
      <c r="X119" s="180"/>
    </row>
    <row r="120" spans="1:24" ht="16.5" customHeight="1" x14ac:dyDescent="0.25">
      <c r="A120" s="5"/>
      <c r="B120" s="144">
        <v>1</v>
      </c>
      <c r="C120" s="242" t="s">
        <v>161</v>
      </c>
      <c r="D120" s="267"/>
      <c r="E120" s="267"/>
      <c r="F120" s="267"/>
      <c r="G120" s="267"/>
      <c r="H120" s="267"/>
      <c r="I120" s="267"/>
      <c r="J120" s="267"/>
      <c r="K120" s="267"/>
      <c r="L120" s="267"/>
      <c r="M120" s="166"/>
      <c r="N120" s="158"/>
      <c r="O120" s="167"/>
      <c r="P120" s="238"/>
      <c r="Q120" s="239"/>
      <c r="R120" s="239"/>
      <c r="S120" s="239"/>
      <c r="T120" s="239"/>
      <c r="U120" s="240"/>
      <c r="V120" s="180"/>
      <c r="W120" s="146" t="s">
        <v>192</v>
      </c>
      <c r="X120" s="180"/>
    </row>
    <row r="121" spans="1:24" ht="16.5" customHeight="1" thickBot="1" x14ac:dyDescent="0.3">
      <c r="A121" s="5"/>
      <c r="B121" s="161">
        <v>2</v>
      </c>
      <c r="C121" s="262" t="s">
        <v>186</v>
      </c>
      <c r="D121" s="263"/>
      <c r="E121" s="263"/>
      <c r="F121" s="263"/>
      <c r="G121" s="263"/>
      <c r="H121" s="263"/>
      <c r="I121" s="263"/>
      <c r="J121" s="263"/>
      <c r="K121" s="263"/>
      <c r="L121" s="263"/>
      <c r="M121" s="187"/>
      <c r="N121" s="182"/>
      <c r="O121" s="117" t="s">
        <v>163</v>
      </c>
      <c r="P121" s="245" t="s">
        <v>233</v>
      </c>
      <c r="Q121" s="246"/>
      <c r="R121" s="246"/>
      <c r="S121" s="246"/>
      <c r="T121" s="246"/>
      <c r="U121" s="247"/>
      <c r="V121" s="180"/>
      <c r="W121" s="146" t="s">
        <v>192</v>
      </c>
      <c r="X121" s="180"/>
    </row>
    <row r="122" spans="1:24" ht="16.5" customHeight="1" thickBot="1" x14ac:dyDescent="0.3">
      <c r="A122" s="77" t="s">
        <v>76</v>
      </c>
      <c r="B122" s="257" t="s">
        <v>49</v>
      </c>
      <c r="C122" s="258"/>
      <c r="D122" s="258"/>
      <c r="E122" s="258"/>
      <c r="F122" s="258"/>
      <c r="G122" s="258"/>
      <c r="H122" s="258"/>
      <c r="I122" s="259"/>
      <c r="J122" s="259"/>
      <c r="K122" s="259"/>
      <c r="L122" s="100"/>
      <c r="M122" s="47"/>
      <c r="N122" s="47"/>
      <c r="O122" s="48"/>
      <c r="P122" s="286"/>
      <c r="Q122" s="270"/>
      <c r="R122" s="270"/>
      <c r="S122" s="270"/>
      <c r="T122" s="270"/>
      <c r="U122" s="271"/>
      <c r="V122" s="180"/>
      <c r="W122" s="180"/>
      <c r="X122" s="180"/>
    </row>
    <row r="123" spans="1:24" ht="16.5" customHeight="1" thickBot="1" x14ac:dyDescent="0.3">
      <c r="A123" s="77" t="s">
        <v>25</v>
      </c>
      <c r="B123" s="260" t="s">
        <v>22</v>
      </c>
      <c r="C123" s="261"/>
      <c r="D123" s="261"/>
      <c r="E123" s="261"/>
      <c r="F123" s="261"/>
      <c r="G123" s="261"/>
      <c r="H123" s="261"/>
      <c r="I123" s="261"/>
      <c r="J123" s="261"/>
      <c r="K123" s="261"/>
      <c r="L123" s="190"/>
      <c r="M123" s="49" t="s">
        <v>30</v>
      </c>
      <c r="N123" s="50" t="s">
        <v>31</v>
      </c>
      <c r="O123" s="51" t="s">
        <v>32</v>
      </c>
      <c r="P123" s="286" t="s">
        <v>38</v>
      </c>
      <c r="Q123" s="270"/>
      <c r="R123" s="270"/>
      <c r="S123" s="270"/>
      <c r="T123" s="270"/>
      <c r="U123" s="271"/>
      <c r="V123" s="180"/>
      <c r="W123" s="180"/>
      <c r="X123" s="180"/>
    </row>
    <row r="124" spans="1:24" x14ac:dyDescent="0.25">
      <c r="A124" s="5"/>
      <c r="B124" s="144">
        <v>1</v>
      </c>
      <c r="C124" s="241" t="s">
        <v>8</v>
      </c>
      <c r="D124" s="241"/>
      <c r="E124" s="241"/>
      <c r="F124" s="241"/>
      <c r="G124" s="241"/>
      <c r="H124" s="241"/>
      <c r="I124" s="241"/>
      <c r="J124" s="241"/>
      <c r="K124" s="241"/>
      <c r="L124" s="242"/>
      <c r="M124" s="151"/>
      <c r="N124" s="152"/>
      <c r="O124" s="62"/>
      <c r="P124" s="238"/>
      <c r="Q124" s="239"/>
      <c r="R124" s="239"/>
      <c r="S124" s="239"/>
      <c r="T124" s="239"/>
      <c r="U124" s="240"/>
      <c r="V124" s="180"/>
      <c r="W124" s="146" t="s">
        <v>192</v>
      </c>
      <c r="X124" s="180"/>
    </row>
    <row r="125" spans="1:24" ht="16.5" thickBot="1" x14ac:dyDescent="0.3">
      <c r="A125" s="79"/>
      <c r="B125" s="161">
        <v>2</v>
      </c>
      <c r="C125" s="253" t="s">
        <v>6</v>
      </c>
      <c r="D125" s="253"/>
      <c r="E125" s="253"/>
      <c r="F125" s="253"/>
      <c r="G125" s="253"/>
      <c r="H125" s="253"/>
      <c r="I125" s="253"/>
      <c r="J125" s="253"/>
      <c r="K125" s="253"/>
      <c r="L125" s="254"/>
      <c r="M125" s="162"/>
      <c r="N125" s="163"/>
      <c r="O125" s="91"/>
      <c r="P125" s="238"/>
      <c r="Q125" s="239"/>
      <c r="R125" s="239"/>
      <c r="S125" s="239"/>
      <c r="T125" s="239"/>
      <c r="U125" s="240"/>
      <c r="V125" s="180"/>
      <c r="W125" s="146" t="s">
        <v>192</v>
      </c>
      <c r="X125" s="180"/>
    </row>
    <row r="126" spans="1:24" ht="16.5" customHeight="1" thickBot="1" x14ac:dyDescent="0.3">
      <c r="A126" s="72" t="s">
        <v>26</v>
      </c>
      <c r="B126" s="260" t="s">
        <v>23</v>
      </c>
      <c r="C126" s="261"/>
      <c r="D126" s="261"/>
      <c r="E126" s="261"/>
      <c r="F126" s="261"/>
      <c r="G126" s="261"/>
      <c r="H126" s="261"/>
      <c r="I126" s="261"/>
      <c r="J126" s="261"/>
      <c r="K126" s="261"/>
      <c r="L126" s="190"/>
      <c r="M126" s="52" t="s">
        <v>30</v>
      </c>
      <c r="N126" s="53" t="s">
        <v>31</v>
      </c>
      <c r="O126" s="54" t="s">
        <v>32</v>
      </c>
      <c r="P126" s="286" t="s">
        <v>38</v>
      </c>
      <c r="Q126" s="270"/>
      <c r="R126" s="270"/>
      <c r="S126" s="270"/>
      <c r="T126" s="270"/>
      <c r="U126" s="271"/>
      <c r="V126" s="180"/>
      <c r="W126" s="180"/>
      <c r="X126" s="180"/>
    </row>
    <row r="127" spans="1:24" ht="15.75" customHeight="1" x14ac:dyDescent="0.25">
      <c r="A127" s="80"/>
      <c r="B127" s="191">
        <v>1</v>
      </c>
      <c r="C127" s="288" t="s">
        <v>162</v>
      </c>
      <c r="D127" s="289"/>
      <c r="E127" s="289"/>
      <c r="F127" s="289"/>
      <c r="G127" s="289"/>
      <c r="H127" s="289"/>
      <c r="I127" s="289"/>
      <c r="J127" s="289"/>
      <c r="K127" s="289"/>
      <c r="L127" s="289"/>
      <c r="M127" s="157"/>
      <c r="N127" s="158"/>
      <c r="O127" s="186"/>
      <c r="P127" s="238"/>
      <c r="Q127" s="239"/>
      <c r="R127" s="239"/>
      <c r="S127" s="239"/>
      <c r="T127" s="239"/>
      <c r="U127" s="240"/>
      <c r="V127" s="180"/>
      <c r="W127" s="146" t="s">
        <v>192</v>
      </c>
      <c r="X127" s="180"/>
    </row>
    <row r="128" spans="1:24" ht="31.5" customHeight="1" thickBot="1" x14ac:dyDescent="0.3">
      <c r="A128" s="5"/>
      <c r="B128" s="161">
        <v>2</v>
      </c>
      <c r="C128" s="253" t="s">
        <v>187</v>
      </c>
      <c r="D128" s="253"/>
      <c r="E128" s="253"/>
      <c r="F128" s="253"/>
      <c r="G128" s="253"/>
      <c r="H128" s="253"/>
      <c r="I128" s="253"/>
      <c r="J128" s="253"/>
      <c r="K128" s="253"/>
      <c r="L128" s="254"/>
      <c r="M128" s="192"/>
      <c r="N128" s="169"/>
      <c r="O128" s="117" t="s">
        <v>163</v>
      </c>
      <c r="P128" s="245" t="s">
        <v>233</v>
      </c>
      <c r="Q128" s="246"/>
      <c r="R128" s="246"/>
      <c r="S128" s="246"/>
      <c r="T128" s="246"/>
      <c r="U128" s="247"/>
      <c r="V128" s="180"/>
      <c r="W128" s="146" t="s">
        <v>192</v>
      </c>
      <c r="X128" s="180"/>
    </row>
    <row r="129" spans="1:24" ht="16.5" customHeight="1" thickBot="1" x14ac:dyDescent="0.3">
      <c r="A129" s="71" t="s">
        <v>27</v>
      </c>
      <c r="B129" s="260" t="s">
        <v>37</v>
      </c>
      <c r="C129" s="261"/>
      <c r="D129" s="261"/>
      <c r="E129" s="261"/>
      <c r="F129" s="261"/>
      <c r="G129" s="261"/>
      <c r="H129" s="261"/>
      <c r="I129" s="261"/>
      <c r="J129" s="261"/>
      <c r="K129" s="261"/>
      <c r="L129" s="190"/>
      <c r="M129" s="13" t="s">
        <v>30</v>
      </c>
      <c r="N129" s="14" t="s">
        <v>31</v>
      </c>
      <c r="O129" s="15" t="s">
        <v>32</v>
      </c>
      <c r="P129" s="286" t="s">
        <v>38</v>
      </c>
      <c r="Q129" s="270"/>
      <c r="R129" s="270"/>
      <c r="S129" s="270"/>
      <c r="T129" s="270"/>
      <c r="U129" s="271"/>
      <c r="V129" s="180"/>
      <c r="W129" s="180"/>
      <c r="X129" s="180"/>
    </row>
    <row r="130" spans="1:24" x14ac:dyDescent="0.25">
      <c r="A130" s="5"/>
      <c r="B130" s="144">
        <v>1</v>
      </c>
      <c r="C130" s="241" t="s">
        <v>48</v>
      </c>
      <c r="D130" s="241"/>
      <c r="E130" s="241"/>
      <c r="F130" s="241"/>
      <c r="G130" s="241"/>
      <c r="H130" s="241"/>
      <c r="I130" s="241"/>
      <c r="J130" s="241"/>
      <c r="K130" s="241"/>
      <c r="L130" s="242"/>
      <c r="M130" s="166"/>
      <c r="N130" s="158"/>
      <c r="O130" s="167"/>
      <c r="P130" s="238"/>
      <c r="Q130" s="239"/>
      <c r="R130" s="239"/>
      <c r="S130" s="239"/>
      <c r="T130" s="239"/>
      <c r="U130" s="240"/>
      <c r="V130" s="180"/>
      <c r="W130" s="146" t="s">
        <v>192</v>
      </c>
      <c r="X130" s="180"/>
    </row>
    <row r="131" spans="1:24" x14ac:dyDescent="0.25">
      <c r="A131" s="5"/>
      <c r="B131" s="144">
        <v>2</v>
      </c>
      <c r="C131" s="266" t="s">
        <v>43</v>
      </c>
      <c r="D131" s="266"/>
      <c r="E131" s="266"/>
      <c r="F131" s="266"/>
      <c r="G131" s="266"/>
      <c r="H131" s="266"/>
      <c r="I131" s="266"/>
      <c r="J131" s="266"/>
      <c r="K131" s="266"/>
      <c r="L131" s="243"/>
      <c r="M131" s="168"/>
      <c r="N131" s="169"/>
      <c r="O131" s="170"/>
      <c r="P131" s="238"/>
      <c r="Q131" s="239"/>
      <c r="R131" s="239"/>
      <c r="S131" s="239"/>
      <c r="T131" s="239"/>
      <c r="U131" s="240"/>
      <c r="V131" s="180"/>
      <c r="W131" s="146" t="s">
        <v>192</v>
      </c>
      <c r="X131" s="180"/>
    </row>
    <row r="132" spans="1:24" ht="34.5" customHeight="1" thickBot="1" x14ac:dyDescent="0.3">
      <c r="A132" s="193"/>
      <c r="B132" s="194">
        <v>3</v>
      </c>
      <c r="C132" s="236" t="s">
        <v>188</v>
      </c>
      <c r="D132" s="236"/>
      <c r="E132" s="236"/>
      <c r="F132" s="236"/>
      <c r="G132" s="236"/>
      <c r="H132" s="236"/>
      <c r="I132" s="236"/>
      <c r="J132" s="236"/>
      <c r="K132" s="236"/>
      <c r="L132" s="237"/>
      <c r="M132" s="195"/>
      <c r="N132" s="196"/>
      <c r="O132" s="91" t="s">
        <v>163</v>
      </c>
      <c r="P132" s="245" t="s">
        <v>232</v>
      </c>
      <c r="Q132" s="246"/>
      <c r="R132" s="246"/>
      <c r="S132" s="246"/>
      <c r="T132" s="246"/>
      <c r="U132" s="247"/>
      <c r="V132" s="180"/>
      <c r="W132" s="146" t="s">
        <v>193</v>
      </c>
      <c r="X132" s="180"/>
    </row>
  </sheetData>
  <sheetProtection sheet="1" objects="1" scenarios="1"/>
  <mergeCells count="238">
    <mergeCell ref="C63:L63"/>
    <mergeCell ref="C106:L106"/>
    <mergeCell ref="P77:U77"/>
    <mergeCell ref="S15:U15"/>
    <mergeCell ref="A14:L15"/>
    <mergeCell ref="P86:U86"/>
    <mergeCell ref="M20:O20"/>
    <mergeCell ref="P33:U33"/>
    <mergeCell ref="E19:H19"/>
    <mergeCell ref="K17:L17"/>
    <mergeCell ref="K18:L18"/>
    <mergeCell ref="P36:U36"/>
    <mergeCell ref="P47:U47"/>
    <mergeCell ref="C28:L28"/>
    <mergeCell ref="P28:U28"/>
    <mergeCell ref="P52:U52"/>
    <mergeCell ref="P53:U53"/>
    <mergeCell ref="P48:U48"/>
    <mergeCell ref="P71:U71"/>
    <mergeCell ref="P84:U84"/>
    <mergeCell ref="P57:U57"/>
    <mergeCell ref="P56:U56"/>
    <mergeCell ref="P76:U76"/>
    <mergeCell ref="R14:U14"/>
    <mergeCell ref="C50:L50"/>
    <mergeCell ref="B108:K108"/>
    <mergeCell ref="P81:U81"/>
    <mergeCell ref="P58:U58"/>
    <mergeCell ref="P75:U75"/>
    <mergeCell ref="P87:U87"/>
    <mergeCell ref="P91:U91"/>
    <mergeCell ref="C112:L112"/>
    <mergeCell ref="P112:U112"/>
    <mergeCell ref="C54:L54"/>
    <mergeCell ref="P54:U54"/>
    <mergeCell ref="C55:L55"/>
    <mergeCell ref="P55:U55"/>
    <mergeCell ref="P109:U109"/>
    <mergeCell ref="P62:U62"/>
    <mergeCell ref="P70:U70"/>
    <mergeCell ref="P83:U83"/>
    <mergeCell ref="P88:U88"/>
    <mergeCell ref="P59:U59"/>
    <mergeCell ref="P60:U60"/>
    <mergeCell ref="P67:U67"/>
    <mergeCell ref="P68:U68"/>
    <mergeCell ref="P69:U69"/>
    <mergeCell ref="C102:L102"/>
    <mergeCell ref="C96:L96"/>
    <mergeCell ref="P113:U113"/>
    <mergeCell ref="P102:U102"/>
    <mergeCell ref="B56:K56"/>
    <mergeCell ref="B75:K75"/>
    <mergeCell ref="B85:K85"/>
    <mergeCell ref="C94:L94"/>
    <mergeCell ref="C100:L100"/>
    <mergeCell ref="P119:U119"/>
    <mergeCell ref="P110:U110"/>
    <mergeCell ref="P89:U89"/>
    <mergeCell ref="P93:U93"/>
    <mergeCell ref="P98:U98"/>
    <mergeCell ref="P92:U92"/>
    <mergeCell ref="P95:U95"/>
    <mergeCell ref="P94:U94"/>
    <mergeCell ref="P101:U101"/>
    <mergeCell ref="P111:U111"/>
    <mergeCell ref="P107:U107"/>
    <mergeCell ref="P104:U104"/>
    <mergeCell ref="P99:U99"/>
    <mergeCell ref="P100:U100"/>
    <mergeCell ref="P108:U108"/>
    <mergeCell ref="C87:L87"/>
    <mergeCell ref="C86:L86"/>
    <mergeCell ref="E18:H18"/>
    <mergeCell ref="E20:H20"/>
    <mergeCell ref="C77:L77"/>
    <mergeCell ref="P132:U132"/>
    <mergeCell ref="P129:U129"/>
    <mergeCell ref="P96:U96"/>
    <mergeCell ref="P97:U97"/>
    <mergeCell ref="P124:U124"/>
    <mergeCell ref="P130:U130"/>
    <mergeCell ref="P128:U128"/>
    <mergeCell ref="P125:U125"/>
    <mergeCell ref="P127:U127"/>
    <mergeCell ref="P126:U126"/>
    <mergeCell ref="P118:U118"/>
    <mergeCell ref="P105:U105"/>
    <mergeCell ref="P106:U106"/>
    <mergeCell ref="P116:U116"/>
    <mergeCell ref="P115:U115"/>
    <mergeCell ref="P117:U117"/>
    <mergeCell ref="P114:U114"/>
    <mergeCell ref="P120:U120"/>
    <mergeCell ref="P123:U123"/>
    <mergeCell ref="P122:U122"/>
    <mergeCell ref="P121:U121"/>
    <mergeCell ref="C23:L23"/>
    <mergeCell ref="P23:U23"/>
    <mergeCell ref="P103:U103"/>
    <mergeCell ref="E17:H17"/>
    <mergeCell ref="P85:U85"/>
    <mergeCell ref="P78:U78"/>
    <mergeCell ref="P79:U79"/>
    <mergeCell ref="P80:U80"/>
    <mergeCell ref="C31:L31"/>
    <mergeCell ref="P74:U74"/>
    <mergeCell ref="P64:U64"/>
    <mergeCell ref="P82:U82"/>
    <mergeCell ref="P73:U73"/>
    <mergeCell ref="P46:U46"/>
    <mergeCell ref="P43:U43"/>
    <mergeCell ref="P45:U45"/>
    <mergeCell ref="M19:O19"/>
    <mergeCell ref="P41:U41"/>
    <mergeCell ref="P37:U37"/>
    <mergeCell ref="P38:U38"/>
    <mergeCell ref="P39:U39"/>
    <mergeCell ref="P31:U31"/>
    <mergeCell ref="P32:U32"/>
    <mergeCell ref="P34:U34"/>
    <mergeCell ref="P35:U35"/>
    <mergeCell ref="P40:U40"/>
    <mergeCell ref="P24:U24"/>
    <mergeCell ref="P25:U25"/>
    <mergeCell ref="P42:U42"/>
    <mergeCell ref="P26:U26"/>
    <mergeCell ref="C42:L42"/>
    <mergeCell ref="B44:K44"/>
    <mergeCell ref="C43:L43"/>
    <mergeCell ref="P29:U29"/>
    <mergeCell ref="P27:U27"/>
    <mergeCell ref="C36:L36"/>
    <mergeCell ref="C26:L26"/>
    <mergeCell ref="C24:L24"/>
    <mergeCell ref="C25:L25"/>
    <mergeCell ref="C37:L37"/>
    <mergeCell ref="C38:L38"/>
    <mergeCell ref="C32:L32"/>
    <mergeCell ref="C33:L33"/>
    <mergeCell ref="C34:L34"/>
    <mergeCell ref="P44:U44"/>
    <mergeCell ref="C131:L131"/>
    <mergeCell ref="C127:L127"/>
    <mergeCell ref="C130:L130"/>
    <mergeCell ref="C29:L29"/>
    <mergeCell ref="C27:L27"/>
    <mergeCell ref="C69:L69"/>
    <mergeCell ref="C66:L66"/>
    <mergeCell ref="C57:L57"/>
    <mergeCell ref="C58:L58"/>
    <mergeCell ref="C110:L110"/>
    <mergeCell ref="C109:L109"/>
    <mergeCell ref="C103:L103"/>
    <mergeCell ref="C104:L104"/>
    <mergeCell ref="C124:L124"/>
    <mergeCell ref="C125:L125"/>
    <mergeCell ref="C111:L111"/>
    <mergeCell ref="C115:L115"/>
    <mergeCell ref="C113:L113"/>
    <mergeCell ref="C84:L84"/>
    <mergeCell ref="C82:L82"/>
    <mergeCell ref="C78:L78"/>
    <mergeCell ref="C107:L107"/>
    <mergeCell ref="B46:K46"/>
    <mergeCell ref="C98:L98"/>
    <mergeCell ref="P16:U16"/>
    <mergeCell ref="B22:K22"/>
    <mergeCell ref="B35:K35"/>
    <mergeCell ref="B40:K40"/>
    <mergeCell ref="C72:L72"/>
    <mergeCell ref="P61:U61"/>
    <mergeCell ref="P65:U65"/>
    <mergeCell ref="P66:U66"/>
    <mergeCell ref="P72:U72"/>
    <mergeCell ref="C70:L70"/>
    <mergeCell ref="C71:L71"/>
    <mergeCell ref="C67:L67"/>
    <mergeCell ref="C47:L47"/>
    <mergeCell ref="C39:L39"/>
    <mergeCell ref="C41:L41"/>
    <mergeCell ref="C68:L68"/>
    <mergeCell ref="C59:L59"/>
    <mergeCell ref="C52:L52"/>
    <mergeCell ref="C53:L53"/>
    <mergeCell ref="C60:L60"/>
    <mergeCell ref="C65:L65"/>
    <mergeCell ref="P17:U21"/>
    <mergeCell ref="I20:J20"/>
    <mergeCell ref="P22:U22"/>
    <mergeCell ref="C99:L99"/>
    <mergeCell ref="B114:K114"/>
    <mergeCell ref="B117:K117"/>
    <mergeCell ref="B119:K119"/>
    <mergeCell ref="B48:K48"/>
    <mergeCell ref="C118:L118"/>
    <mergeCell ref="C128:L128"/>
    <mergeCell ref="C116:L116"/>
    <mergeCell ref="C120:L120"/>
    <mergeCell ref="C88:L88"/>
    <mergeCell ref="B126:K126"/>
    <mergeCell ref="C83:L83"/>
    <mergeCell ref="C61:L61"/>
    <mergeCell ref="C93:L93"/>
    <mergeCell ref="C95:L95"/>
    <mergeCell ref="C97:L97"/>
    <mergeCell ref="B92:K92"/>
    <mergeCell ref="B101:K101"/>
    <mergeCell ref="C81:L81"/>
    <mergeCell ref="C79:L79"/>
    <mergeCell ref="C80:L80"/>
    <mergeCell ref="C89:L89"/>
    <mergeCell ref="B62:K62"/>
    <mergeCell ref="C91:L91"/>
    <mergeCell ref="R12:Z12"/>
    <mergeCell ref="V22:X22"/>
    <mergeCell ref="C132:L132"/>
    <mergeCell ref="P131:U131"/>
    <mergeCell ref="P63:U63"/>
    <mergeCell ref="C30:L30"/>
    <mergeCell ref="P30:U30"/>
    <mergeCell ref="C90:L90"/>
    <mergeCell ref="P90:U90"/>
    <mergeCell ref="C64:L64"/>
    <mergeCell ref="C73:L73"/>
    <mergeCell ref="C74:L74"/>
    <mergeCell ref="C51:L51"/>
    <mergeCell ref="P51:U51"/>
    <mergeCell ref="C49:L49"/>
    <mergeCell ref="P49:U49"/>
    <mergeCell ref="P50:U50"/>
    <mergeCell ref="B122:K122"/>
    <mergeCell ref="C45:L45"/>
    <mergeCell ref="B129:K129"/>
    <mergeCell ref="B123:K123"/>
    <mergeCell ref="C121:L121"/>
    <mergeCell ref="C76:L76"/>
    <mergeCell ref="C105:L105"/>
  </mergeCells>
  <phoneticPr fontId="2" type="noConversion"/>
  <conditionalFormatting sqref="L129 L126 L123 L119 L117 L114 L108 L101 L92 L85 L75 L62 L56 L48 L46">
    <cfRule type="expression" dxfId="23" priority="33" stopIfTrue="1">
      <formula>OR(L46="Missed Entry",L46="High")</formula>
    </cfRule>
    <cfRule type="cellIs" dxfId="22" priority="34" stopIfTrue="1" operator="equal">
      <formula>"Low"</formula>
    </cfRule>
    <cfRule type="cellIs" dxfId="21" priority="35" stopIfTrue="1" operator="equal">
      <formula>"Medium"</formula>
    </cfRule>
  </conditionalFormatting>
  <conditionalFormatting sqref="R14">
    <cfRule type="cellIs" dxfId="20" priority="23" stopIfTrue="1" operator="equal">
      <formula>"Medium"</formula>
    </cfRule>
    <cfRule type="cellIs" dxfId="19" priority="39" stopIfTrue="1" operator="equal">
      <formula>"High"</formula>
    </cfRule>
    <cfRule type="cellIs" dxfId="18" priority="40" stopIfTrue="1" operator="equal">
      <formula>"Low"</formula>
    </cfRule>
  </conditionalFormatting>
  <conditionalFormatting sqref="L44">
    <cfRule type="expression" dxfId="17" priority="1" stopIfTrue="1">
      <formula>OR(L44="Missed Entry",L44="High")</formula>
    </cfRule>
    <cfRule type="cellIs" dxfId="16" priority="2" stopIfTrue="1" operator="equal">
      <formula>"Low"</formula>
    </cfRule>
    <cfRule type="cellIs" dxfId="15" priority="3" stopIfTrue="1" operator="equal">
      <formula>"Medium"</formula>
    </cfRule>
  </conditionalFormatting>
  <conditionalFormatting sqref="L22">
    <cfRule type="expression" dxfId="14" priority="10" stopIfTrue="1">
      <formula>OR(L22="Missed Entry",L22="High")</formula>
    </cfRule>
    <cfRule type="cellIs" dxfId="13" priority="11" stopIfTrue="1" operator="equal">
      <formula>"Low"</formula>
    </cfRule>
    <cfRule type="cellIs" dxfId="12" priority="12" stopIfTrue="1" operator="equal">
      <formula>"Medium"</formula>
    </cfRule>
  </conditionalFormatting>
  <conditionalFormatting sqref="L35">
    <cfRule type="expression" dxfId="11" priority="7" stopIfTrue="1">
      <formula>OR(L35="Missed Entry",L35="High")</formula>
    </cfRule>
    <cfRule type="cellIs" dxfId="10" priority="8" stopIfTrue="1" operator="equal">
      <formula>"Low"</formula>
    </cfRule>
    <cfRule type="cellIs" dxfId="9" priority="9" stopIfTrue="1" operator="equal">
      <formula>"Medium"</formula>
    </cfRule>
  </conditionalFormatting>
  <conditionalFormatting sqref="L40">
    <cfRule type="expression" dxfId="8" priority="4" stopIfTrue="1">
      <formula>OR(L40="Missed Entry",L40="High")</formula>
    </cfRule>
    <cfRule type="cellIs" dxfId="7" priority="5" stopIfTrue="1" operator="equal">
      <formula>"Low"</formula>
    </cfRule>
    <cfRule type="cellIs" dxfId="6" priority="6" stopIfTrue="1" operator="equal">
      <formula>"Medium"</formula>
    </cfRule>
  </conditionalFormatting>
  <pageMargins left="0" right="0" top="0" bottom="0" header="0.5" footer="0.5"/>
  <pageSetup scale="50" fitToHeight="0" orientation="portrait" r:id="rId1"/>
  <headerFooter alignWithMargins="0">
    <oddFooter>&amp;L&amp;F</oddFooter>
  </headerFooter>
  <rowBreaks count="1" manualBreakCount="1">
    <brk id="10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9"/>
  <sheetViews>
    <sheetView showGridLines="0" tabSelected="1" zoomScale="75" zoomScaleNormal="75" zoomScaleSheetLayoutView="75" workbookViewId="0">
      <selection activeCell="L135" sqref="L135"/>
    </sheetView>
  </sheetViews>
  <sheetFormatPr defaultRowHeight="15.75" x14ac:dyDescent="0.25"/>
  <cols>
    <col min="1" max="1" width="3.5703125" style="81" customWidth="1"/>
    <col min="2" max="2" width="3.7109375" customWidth="1"/>
    <col min="8" max="8" width="13.28515625" customWidth="1"/>
    <col min="9" max="9" width="7.28515625" customWidth="1"/>
    <col min="10" max="10" width="9.7109375" customWidth="1"/>
    <col min="12" max="12" width="47.85546875" customWidth="1"/>
    <col min="13" max="15" width="4.5703125" customWidth="1"/>
    <col min="16" max="16" width="9.7109375" customWidth="1"/>
    <col min="17" max="17" width="11.42578125" customWidth="1"/>
    <col min="18" max="18" width="11.5703125" customWidth="1"/>
    <col min="20" max="20" width="11.140625" bestFit="1" customWidth="1"/>
    <col min="21" max="21" width="14.42578125" customWidth="1"/>
  </cols>
  <sheetData>
    <row r="1" spans="1:21" ht="18" customHeight="1" x14ac:dyDescent="0.25">
      <c r="A1" s="326" t="s">
        <v>231</v>
      </c>
      <c r="B1" s="327"/>
      <c r="C1" s="327"/>
      <c r="D1" s="327"/>
      <c r="E1" s="327"/>
      <c r="F1" s="327"/>
      <c r="G1" s="327"/>
      <c r="H1" s="327"/>
      <c r="I1" s="327"/>
      <c r="J1" s="327"/>
      <c r="K1" s="327"/>
      <c r="L1" s="328"/>
      <c r="M1" s="329"/>
      <c r="N1" s="329"/>
      <c r="O1" s="330"/>
      <c r="P1" s="65"/>
      <c r="Q1" s="66" t="s">
        <v>52</v>
      </c>
      <c r="R1" s="336" t="str">
        <f>IF(COUNTIF(L9:L119,"Missed Entry"),"",IF(COUNTIF(L9:L119,"High")&gt;0,"High",IF(COUNTIF(L9:L119,"Low")=19,"Low","Medium")))</f>
        <v/>
      </c>
      <c r="S1" s="336"/>
      <c r="T1" s="68"/>
      <c r="U1" s="82"/>
    </row>
    <row r="2" spans="1:21" ht="18.75" customHeight="1" thickBot="1" x14ac:dyDescent="0.3">
      <c r="A2" s="331"/>
      <c r="B2" s="332"/>
      <c r="C2" s="332"/>
      <c r="D2" s="332"/>
      <c r="E2" s="332"/>
      <c r="F2" s="332"/>
      <c r="G2" s="332"/>
      <c r="H2" s="332"/>
      <c r="I2" s="332"/>
      <c r="J2" s="332"/>
      <c r="K2" s="332"/>
      <c r="L2" s="333"/>
      <c r="M2" s="334"/>
      <c r="N2" s="334"/>
      <c r="O2" s="335"/>
      <c r="P2" s="69"/>
      <c r="Q2" s="70"/>
      <c r="R2" s="6" t="s">
        <v>53</v>
      </c>
      <c r="S2" s="337" t="str">
        <f>IF(R1="","",IF(R1="Low","Approve",IF(R1="High","Reject","May be Approved, noting issues")))</f>
        <v/>
      </c>
      <c r="T2" s="337"/>
      <c r="U2" s="338"/>
    </row>
    <row r="3" spans="1:21" s="1" customFormat="1" ht="16.5" customHeight="1" thickBot="1" x14ac:dyDescent="0.3">
      <c r="A3" s="101"/>
      <c r="B3" s="102"/>
      <c r="C3" s="102"/>
      <c r="D3" s="102"/>
      <c r="E3" s="102"/>
      <c r="F3" s="102"/>
      <c r="G3" s="102"/>
      <c r="H3" s="102"/>
      <c r="I3" s="102"/>
      <c r="J3" s="102"/>
      <c r="K3" s="102"/>
      <c r="L3" s="102"/>
      <c r="M3" s="103"/>
      <c r="N3" s="103"/>
      <c r="O3" s="104"/>
      <c r="P3" s="269" t="s">
        <v>38</v>
      </c>
      <c r="Q3" s="286"/>
      <c r="R3" s="286"/>
      <c r="S3" s="286"/>
      <c r="T3" s="286"/>
      <c r="U3" s="287"/>
    </row>
    <row r="4" spans="1:21" s="1" customFormat="1" ht="15" customHeight="1" x14ac:dyDescent="0.2">
      <c r="A4" s="105"/>
      <c r="B4" s="106"/>
      <c r="C4" s="106"/>
      <c r="D4" s="107" t="s">
        <v>54</v>
      </c>
      <c r="E4" s="339"/>
      <c r="F4" s="339"/>
      <c r="G4" s="339"/>
      <c r="H4" s="339"/>
      <c r="I4" s="106"/>
      <c r="J4" s="108" t="s">
        <v>50</v>
      </c>
      <c r="K4" s="340"/>
      <c r="L4" s="341"/>
      <c r="M4" s="342"/>
      <c r="N4" s="342"/>
      <c r="O4" s="343"/>
      <c r="P4" s="344"/>
      <c r="Q4" s="345"/>
      <c r="R4" s="345"/>
      <c r="S4" s="345"/>
      <c r="T4" s="345"/>
      <c r="U4" s="346"/>
    </row>
    <row r="5" spans="1:21" s="1" customFormat="1" ht="15" customHeight="1" x14ac:dyDescent="0.2">
      <c r="A5" s="105"/>
      <c r="B5" s="106"/>
      <c r="C5" s="106"/>
      <c r="D5" s="107" t="s">
        <v>9</v>
      </c>
      <c r="E5" s="353"/>
      <c r="F5" s="353"/>
      <c r="G5" s="353"/>
      <c r="H5" s="353"/>
      <c r="I5" s="106"/>
      <c r="J5" s="106"/>
      <c r="K5" s="354"/>
      <c r="L5" s="355"/>
      <c r="M5" s="342"/>
      <c r="N5" s="342"/>
      <c r="O5" s="343"/>
      <c r="P5" s="347"/>
      <c r="Q5" s="348"/>
      <c r="R5" s="348"/>
      <c r="S5" s="348"/>
      <c r="T5" s="348"/>
      <c r="U5" s="349"/>
    </row>
    <row r="6" spans="1:21" s="1" customFormat="1" ht="15" customHeight="1" x14ac:dyDescent="0.2">
      <c r="A6" s="105"/>
      <c r="B6" s="106"/>
      <c r="C6" s="106"/>
      <c r="D6" s="107" t="s">
        <v>12</v>
      </c>
      <c r="E6" s="353"/>
      <c r="F6" s="353"/>
      <c r="G6" s="353"/>
      <c r="H6" s="353"/>
      <c r="I6" s="106"/>
      <c r="J6" s="108" t="s">
        <v>13</v>
      </c>
      <c r="K6" s="67"/>
      <c r="L6" s="107" t="s">
        <v>11</v>
      </c>
      <c r="M6" s="319"/>
      <c r="N6" s="319"/>
      <c r="O6" s="320"/>
      <c r="P6" s="347"/>
      <c r="Q6" s="348"/>
      <c r="R6" s="348"/>
      <c r="S6" s="348"/>
      <c r="T6" s="348"/>
      <c r="U6" s="349"/>
    </row>
    <row r="7" spans="1:21" s="1" customFormat="1" ht="15" customHeight="1" x14ac:dyDescent="0.2">
      <c r="A7" s="105"/>
      <c r="B7" s="106"/>
      <c r="C7" s="106"/>
      <c r="D7" s="107" t="s">
        <v>14</v>
      </c>
      <c r="E7" s="319"/>
      <c r="F7" s="319"/>
      <c r="G7" s="319"/>
      <c r="H7" s="319"/>
      <c r="I7" s="284" t="s">
        <v>46</v>
      </c>
      <c r="J7" s="284"/>
      <c r="K7" s="96"/>
      <c r="L7" s="108" t="s">
        <v>10</v>
      </c>
      <c r="M7" s="321"/>
      <c r="N7" s="321"/>
      <c r="O7" s="322"/>
      <c r="P7" s="347"/>
      <c r="Q7" s="348"/>
      <c r="R7" s="348"/>
      <c r="S7" s="348"/>
      <c r="T7" s="348"/>
      <c r="U7" s="349"/>
    </row>
    <row r="8" spans="1:21" s="1" customFormat="1" ht="12.75" customHeight="1" thickBot="1" x14ac:dyDescent="0.25">
      <c r="A8" s="109"/>
      <c r="B8" s="110"/>
      <c r="C8" s="110"/>
      <c r="D8" s="110"/>
      <c r="E8" s="110"/>
      <c r="F8" s="110"/>
      <c r="G8" s="110"/>
      <c r="H8" s="110"/>
      <c r="I8" s="110"/>
      <c r="J8" s="110"/>
      <c r="K8" s="110"/>
      <c r="L8" s="111"/>
      <c r="M8" s="110"/>
      <c r="N8" s="110"/>
      <c r="O8" s="112"/>
      <c r="P8" s="350"/>
      <c r="Q8" s="351"/>
      <c r="R8" s="351"/>
      <c r="S8" s="351"/>
      <c r="T8" s="351"/>
      <c r="U8" s="352"/>
    </row>
    <row r="9" spans="1:21" s="1" customFormat="1" ht="17.25" customHeight="1" thickBot="1" x14ac:dyDescent="0.3">
      <c r="A9" s="3"/>
      <c r="B9" s="257" t="s">
        <v>153</v>
      </c>
      <c r="C9" s="323"/>
      <c r="D9" s="323"/>
      <c r="E9" s="323"/>
      <c r="F9" s="323"/>
      <c r="G9" s="323"/>
      <c r="H9" s="323"/>
      <c r="I9" s="324"/>
      <c r="J9" s="324"/>
      <c r="K9" s="325"/>
      <c r="L9" s="59" t="str">
        <f>IF(COUNTIF(M10:O21,"X")&lt;&gt;(12-COUNTBLANK(C10:C21)),"Missed Entry",IF((COUNTIF(N10:N21,"x")&gt;0),"High","Low"))</f>
        <v>Missed Entry</v>
      </c>
      <c r="M9" s="13" t="s">
        <v>30</v>
      </c>
      <c r="N9" s="14" t="s">
        <v>31</v>
      </c>
      <c r="O9" s="15" t="s">
        <v>32</v>
      </c>
      <c r="P9" s="269" t="s">
        <v>38</v>
      </c>
      <c r="Q9" s="270"/>
      <c r="R9" s="270"/>
      <c r="S9" s="270"/>
      <c r="T9" s="270"/>
      <c r="U9" s="271"/>
    </row>
    <row r="10" spans="1:21" s="1" customFormat="1" ht="16.5" customHeight="1" x14ac:dyDescent="0.2">
      <c r="A10" s="87"/>
      <c r="B10" s="7">
        <v>1</v>
      </c>
      <c r="C10" s="364" t="s">
        <v>198</v>
      </c>
      <c r="D10" s="364"/>
      <c r="E10" s="364"/>
      <c r="F10" s="364"/>
      <c r="G10" s="364"/>
      <c r="H10" s="364"/>
      <c r="I10" s="364"/>
      <c r="J10" s="364"/>
      <c r="K10" s="364"/>
      <c r="L10" s="365"/>
      <c r="M10" s="114"/>
      <c r="N10" s="115"/>
      <c r="O10" s="116"/>
      <c r="P10" s="358"/>
      <c r="Q10" s="359"/>
      <c r="R10" s="359"/>
      <c r="S10" s="359"/>
      <c r="T10" s="359"/>
      <c r="U10" s="360"/>
    </row>
    <row r="11" spans="1:21" ht="15.75" customHeight="1" x14ac:dyDescent="0.25">
      <c r="A11" s="4"/>
      <c r="B11" s="7">
        <v>2</v>
      </c>
      <c r="C11" s="364" t="s">
        <v>7</v>
      </c>
      <c r="D11" s="364"/>
      <c r="E11" s="364"/>
      <c r="F11" s="364"/>
      <c r="G11" s="364"/>
      <c r="H11" s="364"/>
      <c r="I11" s="364"/>
      <c r="J11" s="364"/>
      <c r="K11" s="364"/>
      <c r="L11" s="365"/>
      <c r="M11" s="26"/>
      <c r="N11" s="27"/>
      <c r="O11" s="98"/>
      <c r="P11" s="358"/>
      <c r="Q11" s="359"/>
      <c r="R11" s="359"/>
      <c r="S11" s="359"/>
      <c r="T11" s="359"/>
      <c r="U11" s="360"/>
    </row>
    <row r="12" spans="1:21" ht="15.75" customHeight="1" x14ac:dyDescent="0.25">
      <c r="A12" s="4"/>
      <c r="B12" s="7">
        <v>3</v>
      </c>
      <c r="C12" s="363" t="s">
        <v>0</v>
      </c>
      <c r="D12" s="363"/>
      <c r="E12" s="363"/>
      <c r="F12" s="363"/>
      <c r="G12" s="363"/>
      <c r="H12" s="363"/>
      <c r="I12" s="363"/>
      <c r="J12" s="363"/>
      <c r="K12" s="363"/>
      <c r="L12" s="356"/>
      <c r="M12" s="18"/>
      <c r="N12" s="19"/>
      <c r="O12" s="113"/>
      <c r="P12" s="358"/>
      <c r="Q12" s="359"/>
      <c r="R12" s="359"/>
      <c r="S12" s="359"/>
      <c r="T12" s="359"/>
      <c r="U12" s="360"/>
    </row>
    <row r="13" spans="1:21" ht="15.75" customHeight="1" x14ac:dyDescent="0.25">
      <c r="A13" s="4"/>
      <c r="B13" s="7">
        <v>4</v>
      </c>
      <c r="C13" s="356" t="s">
        <v>151</v>
      </c>
      <c r="D13" s="357"/>
      <c r="E13" s="357"/>
      <c r="F13" s="357"/>
      <c r="G13" s="357"/>
      <c r="H13" s="357"/>
      <c r="I13" s="357"/>
      <c r="J13" s="357"/>
      <c r="K13" s="357"/>
      <c r="L13" s="357"/>
      <c r="M13" s="21"/>
      <c r="N13" s="19"/>
      <c r="O13" s="154"/>
      <c r="P13" s="358"/>
      <c r="Q13" s="359"/>
      <c r="R13" s="359"/>
      <c r="S13" s="359"/>
      <c r="T13" s="359"/>
      <c r="U13" s="360"/>
    </row>
    <row r="14" spans="1:21" ht="15.75" customHeight="1" x14ac:dyDescent="0.25">
      <c r="A14" s="4"/>
      <c r="B14" s="7">
        <v>5</v>
      </c>
      <c r="C14" s="356" t="s">
        <v>251</v>
      </c>
      <c r="D14" s="361"/>
      <c r="E14" s="361"/>
      <c r="F14" s="361"/>
      <c r="G14" s="361"/>
      <c r="H14" s="361"/>
      <c r="I14" s="361"/>
      <c r="J14" s="361"/>
      <c r="K14" s="361"/>
      <c r="L14" s="362"/>
      <c r="M14" s="21"/>
      <c r="N14" s="19"/>
      <c r="O14" s="231"/>
      <c r="P14" s="358"/>
      <c r="Q14" s="359"/>
      <c r="R14" s="359"/>
      <c r="S14" s="359"/>
      <c r="T14" s="359"/>
      <c r="U14" s="360"/>
    </row>
    <row r="15" spans="1:21" x14ac:dyDescent="0.25">
      <c r="A15" s="4"/>
      <c r="B15" s="7">
        <v>6</v>
      </c>
      <c r="C15" s="363" t="s">
        <v>60</v>
      </c>
      <c r="D15" s="363"/>
      <c r="E15" s="363"/>
      <c r="F15" s="363"/>
      <c r="G15" s="363"/>
      <c r="H15" s="363"/>
      <c r="I15" s="363"/>
      <c r="J15" s="363"/>
      <c r="K15" s="363"/>
      <c r="L15" s="356"/>
      <c r="M15" s="18"/>
      <c r="N15" s="19"/>
      <c r="O15" s="63"/>
      <c r="P15" s="358"/>
      <c r="Q15" s="359"/>
      <c r="R15" s="359"/>
      <c r="S15" s="359"/>
      <c r="T15" s="359"/>
      <c r="U15" s="360"/>
    </row>
    <row r="16" spans="1:21" ht="15.75" customHeight="1" x14ac:dyDescent="0.25">
      <c r="A16" s="4"/>
      <c r="B16" s="7">
        <v>7</v>
      </c>
      <c r="C16" s="364" t="s">
        <v>47</v>
      </c>
      <c r="D16" s="364"/>
      <c r="E16" s="364"/>
      <c r="F16" s="364"/>
      <c r="G16" s="364"/>
      <c r="H16" s="364"/>
      <c r="I16" s="364"/>
      <c r="J16" s="364"/>
      <c r="K16" s="364"/>
      <c r="L16" s="366"/>
      <c r="M16" s="64"/>
      <c r="N16" s="27"/>
      <c r="O16" s="154"/>
      <c r="P16" s="358"/>
      <c r="Q16" s="359"/>
      <c r="R16" s="359"/>
      <c r="S16" s="359"/>
      <c r="T16" s="359"/>
      <c r="U16" s="360"/>
    </row>
    <row r="17" spans="1:21" ht="15.75" customHeight="1" x14ac:dyDescent="0.25">
      <c r="A17" s="4"/>
      <c r="B17" s="7">
        <v>8</v>
      </c>
      <c r="C17" s="364" t="s">
        <v>154</v>
      </c>
      <c r="D17" s="364"/>
      <c r="E17" s="364"/>
      <c r="F17" s="364"/>
      <c r="G17" s="364"/>
      <c r="H17" s="364"/>
      <c r="I17" s="364"/>
      <c r="J17" s="364"/>
      <c r="K17" s="364"/>
      <c r="L17" s="366"/>
      <c r="M17" s="64"/>
      <c r="N17" s="27"/>
      <c r="O17" s="154"/>
      <c r="P17" s="358"/>
      <c r="Q17" s="359"/>
      <c r="R17" s="359"/>
      <c r="S17" s="359"/>
      <c r="T17" s="359"/>
      <c r="U17" s="360"/>
    </row>
    <row r="18" spans="1:21" x14ac:dyDescent="0.25">
      <c r="A18" s="4"/>
      <c r="B18" s="7">
        <v>9</v>
      </c>
      <c r="C18" s="364" t="s">
        <v>56</v>
      </c>
      <c r="D18" s="364"/>
      <c r="E18" s="364"/>
      <c r="F18" s="364"/>
      <c r="G18" s="364"/>
      <c r="H18" s="364"/>
      <c r="I18" s="364"/>
      <c r="J18" s="364"/>
      <c r="K18" s="364"/>
      <c r="L18" s="365"/>
      <c r="M18" s="18"/>
      <c r="N18" s="19"/>
      <c r="O18" s="22"/>
      <c r="P18" s="358"/>
      <c r="Q18" s="359"/>
      <c r="R18" s="359"/>
      <c r="S18" s="359"/>
      <c r="T18" s="359"/>
      <c r="U18" s="360"/>
    </row>
    <row r="19" spans="1:21" x14ac:dyDescent="0.25">
      <c r="A19" s="4"/>
      <c r="B19" s="7">
        <v>10</v>
      </c>
      <c r="C19" s="363" t="str">
        <f>IF(O18="X","","Are related family parts noted on element 18?")</f>
        <v>Are related family parts noted on element 18?</v>
      </c>
      <c r="D19" s="363"/>
      <c r="E19" s="363"/>
      <c r="F19" s="363"/>
      <c r="G19" s="363"/>
      <c r="H19" s="363"/>
      <c r="I19" s="363"/>
      <c r="J19" s="363"/>
      <c r="K19" s="363"/>
      <c r="L19" s="356"/>
      <c r="M19" s="18"/>
      <c r="N19" s="19"/>
      <c r="O19" s="62"/>
      <c r="P19" s="358"/>
      <c r="Q19" s="359"/>
      <c r="R19" s="359"/>
      <c r="S19" s="359"/>
      <c r="T19" s="359"/>
      <c r="U19" s="360"/>
    </row>
    <row r="20" spans="1:21" x14ac:dyDescent="0.25">
      <c r="A20" s="4"/>
      <c r="B20" s="7">
        <v>11</v>
      </c>
      <c r="C20" s="363" t="str">
        <f>IF(O18="X","","Does element 18 include information to be submitted for family related parts?")</f>
        <v>Does element 18 include information to be submitted for family related parts?</v>
      </c>
      <c r="D20" s="363"/>
      <c r="E20" s="363"/>
      <c r="F20" s="363"/>
      <c r="G20" s="363"/>
      <c r="H20" s="363"/>
      <c r="I20" s="363"/>
      <c r="J20" s="363"/>
      <c r="K20" s="363"/>
      <c r="L20" s="356"/>
      <c r="M20" s="18"/>
      <c r="N20" s="19"/>
      <c r="O20" s="62"/>
      <c r="P20" s="358"/>
      <c r="Q20" s="359"/>
      <c r="R20" s="359"/>
      <c r="S20" s="359"/>
      <c r="T20" s="359"/>
      <c r="U20" s="360"/>
    </row>
    <row r="21" spans="1:21" ht="16.5" thickBot="1" x14ac:dyDescent="0.3">
      <c r="A21" s="4"/>
      <c r="B21" s="7">
        <v>12</v>
      </c>
      <c r="C21" s="363" t="str">
        <f>IF(O18="X","","Are all family related part numbers at the correct revision attached to the PPAP in PDG?")</f>
        <v>Are all family related part numbers at the correct revision attached to the PPAP in PDG?</v>
      </c>
      <c r="D21" s="363"/>
      <c r="E21" s="363"/>
      <c r="F21" s="363"/>
      <c r="G21" s="363"/>
      <c r="H21" s="363"/>
      <c r="I21" s="363"/>
      <c r="J21" s="363"/>
      <c r="K21" s="363"/>
      <c r="L21" s="356"/>
      <c r="M21" s="18"/>
      <c r="N21" s="19"/>
      <c r="O21" s="62"/>
      <c r="P21" s="358"/>
      <c r="Q21" s="359"/>
      <c r="R21" s="359"/>
      <c r="S21" s="359"/>
      <c r="T21" s="359"/>
      <c r="U21" s="360"/>
    </row>
    <row r="22" spans="1:21" ht="16.5" customHeight="1" thickBot="1" x14ac:dyDescent="0.3">
      <c r="A22" s="71" t="s">
        <v>62</v>
      </c>
      <c r="B22" s="257" t="s">
        <v>33</v>
      </c>
      <c r="C22" s="323"/>
      <c r="D22" s="323"/>
      <c r="E22" s="323"/>
      <c r="F22" s="323"/>
      <c r="G22" s="323"/>
      <c r="H22" s="323"/>
      <c r="I22" s="324"/>
      <c r="J22" s="324"/>
      <c r="K22" s="325"/>
      <c r="L22" s="59" t="str">
        <f>IF(COUNTIF(M23:O26,"x")&lt;4,"Missed Entry",IF(COUNTIF(N23:N26,"x")&gt;0,"High","Low"))</f>
        <v>Missed Entry</v>
      </c>
      <c r="M22" s="13" t="s">
        <v>30</v>
      </c>
      <c r="N22" s="14" t="s">
        <v>31</v>
      </c>
      <c r="O22" s="15" t="s">
        <v>32</v>
      </c>
      <c r="P22" s="269" t="s">
        <v>38</v>
      </c>
      <c r="Q22" s="270"/>
      <c r="R22" s="270"/>
      <c r="S22" s="270"/>
      <c r="T22" s="270"/>
      <c r="U22" s="271"/>
    </row>
    <row r="23" spans="1:21" ht="15.75" customHeight="1" x14ac:dyDescent="0.25">
      <c r="A23" s="72"/>
      <c r="B23" s="9">
        <v>1</v>
      </c>
      <c r="C23" s="369" t="s">
        <v>51</v>
      </c>
      <c r="D23" s="370"/>
      <c r="E23" s="370"/>
      <c r="F23" s="370"/>
      <c r="G23" s="370"/>
      <c r="H23" s="370"/>
      <c r="I23" s="370"/>
      <c r="J23" s="370"/>
      <c r="K23" s="370"/>
      <c r="L23" s="371"/>
      <c r="M23" s="25"/>
      <c r="N23" s="17"/>
      <c r="O23" s="159"/>
      <c r="P23" s="358"/>
      <c r="Q23" s="359"/>
      <c r="R23" s="359"/>
      <c r="S23" s="359"/>
      <c r="T23" s="359"/>
      <c r="U23" s="360"/>
    </row>
    <row r="24" spans="1:21" x14ac:dyDescent="0.25">
      <c r="A24" s="5"/>
      <c r="B24" s="7">
        <v>2</v>
      </c>
      <c r="C24" s="364" t="s">
        <v>29</v>
      </c>
      <c r="D24" s="364"/>
      <c r="E24" s="364"/>
      <c r="F24" s="364"/>
      <c r="G24" s="364"/>
      <c r="H24" s="364"/>
      <c r="I24" s="364"/>
      <c r="J24" s="364"/>
      <c r="K24" s="364"/>
      <c r="L24" s="365"/>
      <c r="M24" s="26"/>
      <c r="N24" s="27"/>
      <c r="O24" s="98"/>
      <c r="P24" s="358"/>
      <c r="Q24" s="359"/>
      <c r="R24" s="359"/>
      <c r="S24" s="359"/>
      <c r="T24" s="359"/>
      <c r="U24" s="360"/>
    </row>
    <row r="25" spans="1:21" x14ac:dyDescent="0.25">
      <c r="A25" s="5"/>
      <c r="B25" s="8">
        <v>3</v>
      </c>
      <c r="C25" s="363" t="s">
        <v>1</v>
      </c>
      <c r="D25" s="363"/>
      <c r="E25" s="363"/>
      <c r="F25" s="363"/>
      <c r="G25" s="363"/>
      <c r="H25" s="363"/>
      <c r="I25" s="363"/>
      <c r="J25" s="363"/>
      <c r="K25" s="363"/>
      <c r="L25" s="356"/>
      <c r="M25" s="18"/>
      <c r="N25" s="19"/>
      <c r="O25" s="113"/>
      <c r="P25" s="358"/>
      <c r="Q25" s="359"/>
      <c r="R25" s="359"/>
      <c r="S25" s="359"/>
      <c r="T25" s="359"/>
      <c r="U25" s="360"/>
    </row>
    <row r="26" spans="1:21" ht="16.5" thickBot="1" x14ac:dyDescent="0.3">
      <c r="A26" s="73"/>
      <c r="B26" s="10">
        <v>4</v>
      </c>
      <c r="C26" s="367" t="s">
        <v>152</v>
      </c>
      <c r="D26" s="367"/>
      <c r="E26" s="367"/>
      <c r="F26" s="367"/>
      <c r="G26" s="367"/>
      <c r="H26" s="367"/>
      <c r="I26" s="367"/>
      <c r="J26" s="367"/>
      <c r="K26" s="367"/>
      <c r="L26" s="368"/>
      <c r="M26" s="28"/>
      <c r="N26" s="29"/>
      <c r="O26" s="164"/>
      <c r="P26" s="358"/>
      <c r="Q26" s="359"/>
      <c r="R26" s="359"/>
      <c r="S26" s="359"/>
      <c r="T26" s="359"/>
      <c r="U26" s="360"/>
    </row>
    <row r="27" spans="1:21" ht="16.5" customHeight="1" thickBot="1" x14ac:dyDescent="0.3">
      <c r="A27" s="74" t="s">
        <v>63</v>
      </c>
      <c r="B27" s="257" t="s">
        <v>16</v>
      </c>
      <c r="C27" s="323"/>
      <c r="D27" s="323"/>
      <c r="E27" s="323"/>
      <c r="F27" s="323"/>
      <c r="G27" s="323"/>
      <c r="H27" s="323"/>
      <c r="I27" s="324"/>
      <c r="J27" s="324"/>
      <c r="K27" s="325"/>
      <c r="L27" s="59" t="str">
        <f>IF(COUNTIF(M28:O30,"x")&lt;3,"Missed Entry",IF(COUNTIF(N28:N30,"x")&gt;0,"High","Low"))</f>
        <v>Missed Entry</v>
      </c>
      <c r="M27" s="13" t="s">
        <v>30</v>
      </c>
      <c r="N27" s="14" t="s">
        <v>31</v>
      </c>
      <c r="O27" s="15" t="s">
        <v>32</v>
      </c>
      <c r="P27" s="269" t="s">
        <v>38</v>
      </c>
      <c r="Q27" s="270"/>
      <c r="R27" s="270"/>
      <c r="S27" s="270"/>
      <c r="T27" s="270"/>
      <c r="U27" s="271"/>
    </row>
    <row r="28" spans="1:21" x14ac:dyDescent="0.25">
      <c r="A28" s="75"/>
      <c r="B28" s="11">
        <v>1</v>
      </c>
      <c r="C28" s="364" t="s">
        <v>252</v>
      </c>
      <c r="D28" s="364"/>
      <c r="E28" s="364"/>
      <c r="F28" s="364"/>
      <c r="G28" s="364"/>
      <c r="H28" s="364"/>
      <c r="I28" s="364"/>
      <c r="J28" s="364"/>
      <c r="K28" s="364"/>
      <c r="L28" s="371"/>
      <c r="M28" s="25"/>
      <c r="N28" s="17"/>
      <c r="O28" s="186"/>
      <c r="P28" s="358"/>
      <c r="Q28" s="359"/>
      <c r="R28" s="359"/>
      <c r="S28" s="359"/>
      <c r="T28" s="359"/>
      <c r="U28" s="360"/>
    </row>
    <row r="29" spans="1:21" x14ac:dyDescent="0.25">
      <c r="A29" s="5"/>
      <c r="B29" s="8">
        <v>2</v>
      </c>
      <c r="C29" s="364" t="s">
        <v>250</v>
      </c>
      <c r="D29" s="364"/>
      <c r="E29" s="364"/>
      <c r="F29" s="364"/>
      <c r="G29" s="364"/>
      <c r="H29" s="364"/>
      <c r="I29" s="364"/>
      <c r="J29" s="364"/>
      <c r="K29" s="364"/>
      <c r="L29" s="365"/>
      <c r="M29" s="26"/>
      <c r="N29" s="27"/>
      <c r="O29" s="31"/>
      <c r="P29" s="358"/>
      <c r="Q29" s="359"/>
      <c r="R29" s="359"/>
      <c r="S29" s="359"/>
      <c r="T29" s="359"/>
      <c r="U29" s="360"/>
    </row>
    <row r="30" spans="1:21" ht="16.5" thickBot="1" x14ac:dyDescent="0.3">
      <c r="A30" s="76"/>
      <c r="B30" s="10">
        <v>3</v>
      </c>
      <c r="C30" s="367" t="s">
        <v>57</v>
      </c>
      <c r="D30" s="367"/>
      <c r="E30" s="367"/>
      <c r="F30" s="367"/>
      <c r="G30" s="367"/>
      <c r="H30" s="367"/>
      <c r="I30" s="367"/>
      <c r="J30" s="367"/>
      <c r="K30" s="367"/>
      <c r="L30" s="368"/>
      <c r="M30" s="28"/>
      <c r="N30" s="29"/>
      <c r="O30" s="32"/>
      <c r="P30" s="358"/>
      <c r="Q30" s="359"/>
      <c r="R30" s="359"/>
      <c r="S30" s="359"/>
      <c r="T30" s="359"/>
      <c r="U30" s="360"/>
    </row>
    <row r="31" spans="1:21" ht="16.5" customHeight="1" thickBot="1" x14ac:dyDescent="0.3">
      <c r="A31" s="74" t="s">
        <v>64</v>
      </c>
      <c r="B31" s="257" t="s">
        <v>39</v>
      </c>
      <c r="C31" s="323"/>
      <c r="D31" s="323"/>
      <c r="E31" s="323"/>
      <c r="F31" s="323"/>
      <c r="G31" s="323"/>
      <c r="H31" s="323"/>
      <c r="I31" s="324"/>
      <c r="J31" s="324"/>
      <c r="K31" s="325"/>
      <c r="L31" s="59" t="str">
        <f>IF(COUNTIF(M32:O32,"x")&lt;1,"Missed Entry",IF(COUNTIF(N32:N32,"x")&gt;0,"High","Low"))</f>
        <v>Missed Entry</v>
      </c>
      <c r="M31" s="33" t="s">
        <v>30</v>
      </c>
      <c r="N31" s="14" t="s">
        <v>31</v>
      </c>
      <c r="O31" s="15" t="s">
        <v>32</v>
      </c>
      <c r="P31" s="269" t="s">
        <v>38</v>
      </c>
      <c r="Q31" s="270"/>
      <c r="R31" s="270"/>
      <c r="S31" s="270"/>
      <c r="T31" s="270"/>
      <c r="U31" s="271"/>
    </row>
    <row r="32" spans="1:21" ht="16.5" thickBot="1" x14ac:dyDescent="0.3">
      <c r="A32" s="75"/>
      <c r="B32" s="9">
        <v>1</v>
      </c>
      <c r="C32" s="370" t="s">
        <v>149</v>
      </c>
      <c r="D32" s="370"/>
      <c r="E32" s="370"/>
      <c r="F32" s="370"/>
      <c r="G32" s="370"/>
      <c r="H32" s="370"/>
      <c r="I32" s="370"/>
      <c r="J32" s="370"/>
      <c r="K32" s="370"/>
      <c r="L32" s="372"/>
      <c r="M32" s="16"/>
      <c r="N32" s="17"/>
      <c r="O32" s="167"/>
      <c r="P32" s="358"/>
      <c r="Q32" s="359"/>
      <c r="R32" s="359"/>
      <c r="S32" s="359"/>
      <c r="T32" s="359"/>
      <c r="U32" s="360"/>
    </row>
    <row r="33" spans="1:33" ht="16.5" customHeight="1" thickBot="1" x14ac:dyDescent="0.3">
      <c r="A33" s="74" t="s">
        <v>65</v>
      </c>
      <c r="B33" s="257" t="s">
        <v>58</v>
      </c>
      <c r="C33" s="323"/>
      <c r="D33" s="323"/>
      <c r="E33" s="323"/>
      <c r="F33" s="323"/>
      <c r="G33" s="323"/>
      <c r="H33" s="323"/>
      <c r="I33" s="324"/>
      <c r="J33" s="324"/>
      <c r="K33" s="325"/>
      <c r="L33" s="59" t="str">
        <f>IF(COUNTIF(M34:O34,"x")&lt;1,"Missed Entry",IF(COUNTIF(N34,"x")&gt;0,"High","Low"))</f>
        <v>Missed Entry</v>
      </c>
      <c r="M33" s="33" t="s">
        <v>30</v>
      </c>
      <c r="N33" s="34" t="s">
        <v>31</v>
      </c>
      <c r="O33" s="15" t="s">
        <v>32</v>
      </c>
      <c r="P33" s="269" t="s">
        <v>38</v>
      </c>
      <c r="Q33" s="270"/>
      <c r="R33" s="270"/>
      <c r="S33" s="270"/>
      <c r="T33" s="270"/>
      <c r="U33" s="271"/>
    </row>
    <row r="34" spans="1:33" ht="16.5" thickBot="1" x14ac:dyDescent="0.3">
      <c r="A34" s="75"/>
      <c r="B34" s="11">
        <v>1</v>
      </c>
      <c r="C34" s="376" t="s">
        <v>55</v>
      </c>
      <c r="D34" s="376"/>
      <c r="E34" s="376"/>
      <c r="F34" s="376"/>
      <c r="G34" s="376"/>
      <c r="H34" s="376"/>
      <c r="I34" s="376"/>
      <c r="J34" s="376"/>
      <c r="K34" s="376"/>
      <c r="L34" s="377"/>
      <c r="M34" s="35"/>
      <c r="N34" s="36"/>
      <c r="O34" s="37"/>
      <c r="P34" s="358"/>
      <c r="Q34" s="359"/>
      <c r="R34" s="359"/>
      <c r="S34" s="359"/>
      <c r="T34" s="359"/>
      <c r="U34" s="360"/>
    </row>
    <row r="35" spans="1:33" ht="16.5" customHeight="1" thickBot="1" x14ac:dyDescent="0.3">
      <c r="A35" s="72" t="s">
        <v>66</v>
      </c>
      <c r="B35" s="257" t="s">
        <v>35</v>
      </c>
      <c r="C35" s="323"/>
      <c r="D35" s="323"/>
      <c r="E35" s="323"/>
      <c r="F35" s="323"/>
      <c r="G35" s="323"/>
      <c r="H35" s="323"/>
      <c r="I35" s="324"/>
      <c r="J35" s="324"/>
      <c r="K35" s="325"/>
      <c r="L35" s="59" t="str">
        <f>IF(COUNTIF(M36:O42,"X")&lt;&gt;(7-COUNTBLANK(C36:C42)),"Missed Entry",IF(OR(COUNTIF(N40:N42,"x")&gt;0,N38="X"),"High",IF(AND(COUNTIF(M40:O42,"X")=3,N39="X"), "Medium","Low")))</f>
        <v>Missed Entry</v>
      </c>
      <c r="M35" s="33" t="s">
        <v>30</v>
      </c>
      <c r="N35" s="34" t="s">
        <v>31</v>
      </c>
      <c r="O35" s="15" t="s">
        <v>32</v>
      </c>
      <c r="P35" s="269" t="s">
        <v>38</v>
      </c>
      <c r="Q35" s="270"/>
      <c r="R35" s="270"/>
      <c r="S35" s="270"/>
      <c r="T35" s="270"/>
      <c r="U35" s="271"/>
    </row>
    <row r="36" spans="1:33" ht="16.5" customHeight="1" x14ac:dyDescent="0.25">
      <c r="A36" s="72"/>
      <c r="B36" s="92">
        <v>1</v>
      </c>
      <c r="C36" s="374" t="s">
        <v>157</v>
      </c>
      <c r="D36" s="374"/>
      <c r="E36" s="374"/>
      <c r="F36" s="374"/>
      <c r="G36" s="374"/>
      <c r="H36" s="374"/>
      <c r="I36" s="374"/>
      <c r="J36" s="374"/>
      <c r="K36" s="374"/>
      <c r="L36" s="375"/>
      <c r="M36" s="93"/>
      <c r="N36" s="94"/>
      <c r="O36" s="97"/>
      <c r="P36" s="358"/>
      <c r="Q36" s="359"/>
      <c r="R36" s="359"/>
      <c r="S36" s="359"/>
      <c r="T36" s="359"/>
      <c r="U36" s="360"/>
    </row>
    <row r="37" spans="1:33" ht="16.5" customHeight="1" x14ac:dyDescent="0.25">
      <c r="A37" s="83"/>
      <c r="B37" s="8">
        <v>2</v>
      </c>
      <c r="C37" s="373" t="str">
        <f>IF(N36="X","","Is the DFMEA proprietary? (Y/N)")</f>
        <v>Is the DFMEA proprietary? (Y/N)</v>
      </c>
      <c r="D37" s="374"/>
      <c r="E37" s="374"/>
      <c r="F37" s="374"/>
      <c r="G37" s="374"/>
      <c r="H37" s="374"/>
      <c r="I37" s="374"/>
      <c r="J37" s="374"/>
      <c r="K37" s="374"/>
      <c r="L37" s="375"/>
      <c r="M37" s="18"/>
      <c r="N37" s="19"/>
      <c r="O37" s="98"/>
      <c r="P37" s="358"/>
      <c r="Q37" s="359"/>
      <c r="R37" s="359"/>
      <c r="S37" s="359"/>
      <c r="T37" s="359"/>
      <c r="U37" s="360"/>
    </row>
    <row r="38" spans="1:33" ht="16.5" customHeight="1" x14ac:dyDescent="0.25">
      <c r="A38" s="83"/>
      <c r="B38" s="8">
        <v>3</v>
      </c>
      <c r="C38" s="373" t="str">
        <f>IF(OR(O36="X",N36="X",N37="X"),"","Is signed Proprietary Document form included?")</f>
        <v>Is signed Proprietary Document form included?</v>
      </c>
      <c r="D38" s="374"/>
      <c r="E38" s="374"/>
      <c r="F38" s="374"/>
      <c r="G38" s="374"/>
      <c r="H38" s="374"/>
      <c r="I38" s="374"/>
      <c r="J38" s="374"/>
      <c r="K38" s="374"/>
      <c r="L38" s="375"/>
      <c r="M38" s="26"/>
      <c r="N38" s="27"/>
      <c r="O38" s="98"/>
      <c r="P38" s="358"/>
      <c r="Q38" s="359"/>
      <c r="R38" s="359"/>
      <c r="S38" s="359"/>
      <c r="T38" s="359"/>
      <c r="U38" s="360"/>
    </row>
    <row r="39" spans="1:33" x14ac:dyDescent="0.25">
      <c r="A39" s="5"/>
      <c r="B39" s="7">
        <v>4</v>
      </c>
      <c r="C39" s="374" t="str">
        <f>IF(OR(N36="X",M37="X"),"","Is the DFMEA format AIAG compliant?")</f>
        <v>Is the DFMEA format AIAG compliant?</v>
      </c>
      <c r="D39" s="374"/>
      <c r="E39" s="374"/>
      <c r="F39" s="374"/>
      <c r="G39" s="374"/>
      <c r="H39" s="374"/>
      <c r="I39" s="374"/>
      <c r="J39" s="374"/>
      <c r="K39" s="374"/>
      <c r="L39" s="375"/>
      <c r="M39" s="26"/>
      <c r="N39" s="27"/>
      <c r="O39" s="63"/>
      <c r="P39" s="358"/>
      <c r="Q39" s="359"/>
      <c r="R39" s="359"/>
      <c r="S39" s="359"/>
      <c r="T39" s="359"/>
      <c r="U39" s="360"/>
    </row>
    <row r="40" spans="1:33" x14ac:dyDescent="0.25">
      <c r="A40" s="5"/>
      <c r="B40" s="8">
        <v>5</v>
      </c>
      <c r="C40" s="363" t="str">
        <f>IF(OR(M37="X",N36="X"),"","Is the part number and revision level noted ?")</f>
        <v>Is the part number and revision level noted ?</v>
      </c>
      <c r="D40" s="363"/>
      <c r="E40" s="363"/>
      <c r="F40" s="363"/>
      <c r="G40" s="363"/>
      <c r="H40" s="363"/>
      <c r="I40" s="363"/>
      <c r="J40" s="363"/>
      <c r="K40" s="363"/>
      <c r="L40" s="356"/>
      <c r="M40" s="18"/>
      <c r="N40" s="19"/>
      <c r="O40" s="63"/>
      <c r="P40" s="358"/>
      <c r="Q40" s="359"/>
      <c r="R40" s="359"/>
      <c r="S40" s="359"/>
      <c r="T40" s="359"/>
      <c r="U40" s="360"/>
    </row>
    <row r="41" spans="1:33" x14ac:dyDescent="0.25">
      <c r="A41" s="5"/>
      <c r="B41" s="8">
        <v>6</v>
      </c>
      <c r="C41" s="363" t="str">
        <f>IF(OR(M37="X",N36="X"),"","Are potential KPC(s), KCC(s), SC's and CoP/Regulatory attributes assigned correctly?")</f>
        <v>Are potential KPC(s), KCC(s), SC's and CoP/Regulatory attributes assigned correctly?</v>
      </c>
      <c r="D41" s="363"/>
      <c r="E41" s="363"/>
      <c r="F41" s="363"/>
      <c r="G41" s="363"/>
      <c r="H41" s="363"/>
      <c r="I41" s="363"/>
      <c r="J41" s="363"/>
      <c r="K41" s="363"/>
      <c r="L41" s="356"/>
      <c r="M41" s="26"/>
      <c r="N41" s="27"/>
      <c r="O41" s="31"/>
      <c r="P41" s="358"/>
      <c r="Q41" s="359"/>
      <c r="R41" s="359"/>
      <c r="S41" s="359"/>
      <c r="T41" s="359"/>
      <c r="U41" s="360"/>
    </row>
    <row r="42" spans="1:33" ht="16.5" thickBot="1" x14ac:dyDescent="0.3">
      <c r="A42" s="73"/>
      <c r="B42" s="10">
        <v>7</v>
      </c>
      <c r="C42" s="367" t="str">
        <f>IF(OR(M37="X",N36="X"),"","Was Q4 completed and documented?")</f>
        <v>Was Q4 completed and documented?</v>
      </c>
      <c r="D42" s="367"/>
      <c r="E42" s="367"/>
      <c r="F42" s="367"/>
      <c r="G42" s="367"/>
      <c r="H42" s="367"/>
      <c r="I42" s="367"/>
      <c r="J42" s="367"/>
      <c r="K42" s="367"/>
      <c r="L42" s="384"/>
      <c r="M42" s="23"/>
      <c r="N42" s="24"/>
      <c r="O42" s="197"/>
      <c r="P42" s="385"/>
      <c r="Q42" s="386"/>
      <c r="R42" s="386"/>
      <c r="S42" s="386"/>
      <c r="T42" s="386"/>
      <c r="U42" s="387"/>
    </row>
    <row r="43" spans="1:33" ht="16.5" customHeight="1" thickBot="1" x14ac:dyDescent="0.3">
      <c r="A43" s="76" t="s">
        <v>67</v>
      </c>
      <c r="B43" s="272" t="s">
        <v>34</v>
      </c>
      <c r="C43" s="379"/>
      <c r="D43" s="379"/>
      <c r="E43" s="379"/>
      <c r="F43" s="379"/>
      <c r="G43" s="379"/>
      <c r="H43" s="379"/>
      <c r="I43" s="380"/>
      <c r="J43" s="380"/>
      <c r="K43" s="381"/>
      <c r="L43" s="61" t="str">
        <f>IF(COUNTIF(M44:O48,"X")&lt;&gt;(5-COUNTBLANK(C44:C48)),"Missed Entry",IF(OR(N44="X",N45="X",N46="X",N47="X"),"High",IF(N48="X","Medium","Low")))</f>
        <v>Missed Entry</v>
      </c>
      <c r="M43" s="84" t="s">
        <v>30</v>
      </c>
      <c r="N43" s="85" t="s">
        <v>31</v>
      </c>
      <c r="O43" s="86" t="s">
        <v>32</v>
      </c>
      <c r="P43" s="382" t="s">
        <v>38</v>
      </c>
      <c r="Q43" s="314"/>
      <c r="R43" s="314"/>
      <c r="S43" s="314"/>
      <c r="T43" s="314"/>
      <c r="U43" s="315"/>
    </row>
    <row r="44" spans="1:33" x14ac:dyDescent="0.25">
      <c r="A44" s="4"/>
      <c r="B44" s="7">
        <v>1</v>
      </c>
      <c r="C44" s="370" t="s">
        <v>158</v>
      </c>
      <c r="D44" s="370"/>
      <c r="E44" s="370"/>
      <c r="F44" s="370"/>
      <c r="G44" s="370"/>
      <c r="H44" s="370"/>
      <c r="I44" s="370"/>
      <c r="J44" s="370"/>
      <c r="K44" s="370"/>
      <c r="L44" s="372"/>
      <c r="M44" s="26"/>
      <c r="N44" s="27"/>
      <c r="O44" s="31"/>
      <c r="P44" s="358"/>
      <c r="Q44" s="359"/>
      <c r="R44" s="359"/>
      <c r="S44" s="359"/>
      <c r="T44" s="359"/>
      <c r="U44" s="360"/>
    </row>
    <row r="45" spans="1:33" x14ac:dyDescent="0.25">
      <c r="A45" s="4"/>
      <c r="B45" s="8">
        <v>2</v>
      </c>
      <c r="C45" s="363" t="str">
        <f>IF(OR(N44="X",M44="X"),"","Are part number and revision level noted?")</f>
        <v>Are part number and revision level noted?</v>
      </c>
      <c r="D45" s="363"/>
      <c r="E45" s="363"/>
      <c r="F45" s="363"/>
      <c r="G45" s="363"/>
      <c r="H45" s="363"/>
      <c r="I45" s="363"/>
      <c r="J45" s="363"/>
      <c r="K45" s="363"/>
      <c r="L45" s="383"/>
      <c r="M45" s="18"/>
      <c r="N45" s="19"/>
      <c r="O45" s="113"/>
      <c r="P45" s="358"/>
      <c r="Q45" s="359"/>
      <c r="R45" s="359"/>
      <c r="S45" s="359"/>
      <c r="T45" s="359"/>
      <c r="U45" s="360"/>
    </row>
    <row r="46" spans="1:33" x14ac:dyDescent="0.25">
      <c r="A46" s="4"/>
      <c r="B46" s="7">
        <v>3</v>
      </c>
      <c r="C46" s="364" t="str">
        <f>IF(OR(N44="X",M44="X"),"","Are process steps listed, including outside services, or process graphically shown?")</f>
        <v>Are process steps listed, including outside services, or process graphically shown?</v>
      </c>
      <c r="D46" s="364"/>
      <c r="E46" s="364"/>
      <c r="F46" s="364"/>
      <c r="G46" s="364"/>
      <c r="H46" s="364"/>
      <c r="I46" s="364"/>
      <c r="J46" s="364"/>
      <c r="K46" s="364"/>
      <c r="L46" s="365"/>
      <c r="M46" s="21"/>
      <c r="N46" s="19"/>
      <c r="O46" s="113"/>
      <c r="P46" s="358"/>
      <c r="Q46" s="359"/>
      <c r="R46" s="359"/>
      <c r="S46" s="359"/>
      <c r="T46" s="359"/>
      <c r="U46" s="360"/>
    </row>
    <row r="47" spans="1:33" x14ac:dyDescent="0.25">
      <c r="A47" s="4"/>
      <c r="B47" s="8">
        <v>4</v>
      </c>
      <c r="C47" s="363" t="str">
        <f>IF(OR(N44="X",M44="X"),"","Is the Supply Chain represented and included?")</f>
        <v>Is the Supply Chain represented and included?</v>
      </c>
      <c r="D47" s="363"/>
      <c r="E47" s="363"/>
      <c r="F47" s="363"/>
      <c r="G47" s="363"/>
      <c r="H47" s="363"/>
      <c r="I47" s="363"/>
      <c r="J47" s="363"/>
      <c r="K47" s="363"/>
      <c r="L47" s="356"/>
      <c r="M47" s="21"/>
      <c r="N47" s="19"/>
      <c r="O47" s="113"/>
      <c r="P47" s="358"/>
      <c r="Q47" s="359"/>
      <c r="R47" s="359"/>
      <c r="S47" s="359"/>
      <c r="T47" s="359"/>
      <c r="U47" s="360"/>
    </row>
    <row r="48" spans="1:33" ht="16.5" thickBot="1" x14ac:dyDescent="0.3">
      <c r="A48" s="4"/>
      <c r="B48" s="7">
        <v>5</v>
      </c>
      <c r="C48" s="363" t="str">
        <f>IF(OR(N44="X",M44="X"),"","Is rework included on the flow diagram? If rework is  part of normal processing")</f>
        <v>Is rework included on the flow diagram? If rework is  part of normal processing</v>
      </c>
      <c r="D48" s="363"/>
      <c r="E48" s="363"/>
      <c r="F48" s="363"/>
      <c r="G48" s="363"/>
      <c r="H48" s="363"/>
      <c r="I48" s="363"/>
      <c r="J48" s="363"/>
      <c r="K48" s="363"/>
      <c r="L48" s="356"/>
      <c r="M48" s="23"/>
      <c r="N48" s="24"/>
      <c r="O48" s="20"/>
      <c r="P48" s="358"/>
      <c r="Q48" s="359"/>
      <c r="R48" s="359"/>
      <c r="S48" s="359"/>
      <c r="T48" s="359"/>
      <c r="U48" s="360"/>
      <c r="X48" s="378"/>
      <c r="Y48" s="378"/>
      <c r="Z48" s="378"/>
      <c r="AA48" s="378"/>
      <c r="AB48" s="378"/>
      <c r="AC48" s="378"/>
      <c r="AD48" s="378"/>
      <c r="AE48" s="378"/>
      <c r="AF48" s="378"/>
      <c r="AG48" s="378"/>
    </row>
    <row r="49" spans="1:21" ht="16.5" customHeight="1" thickBot="1" x14ac:dyDescent="0.3">
      <c r="A49" s="71" t="s">
        <v>68</v>
      </c>
      <c r="B49" s="257" t="s">
        <v>36</v>
      </c>
      <c r="C49" s="390"/>
      <c r="D49" s="390"/>
      <c r="E49" s="390"/>
      <c r="F49" s="390"/>
      <c r="G49" s="390"/>
      <c r="H49" s="390"/>
      <c r="I49" s="390"/>
      <c r="J49" s="390"/>
      <c r="K49" s="391"/>
      <c r="L49" s="59" t="str">
        <f>IF(COUNTIF(M50:O61,"X")&lt;&gt;(12-COUNTBLANK(C50:C61)),"Missed Entry",IF(OR(N50="x",N52="x",N54="X"),"High",IF(OR(COUNTIF(N55:N60,"X")&gt;0, N61="X",N51="X", N53="X"),"Medium","Low")))</f>
        <v>Missed Entry</v>
      </c>
      <c r="M49" s="13" t="s">
        <v>30</v>
      </c>
      <c r="N49" s="14" t="s">
        <v>31</v>
      </c>
      <c r="O49" s="15" t="s">
        <v>32</v>
      </c>
      <c r="P49" s="269" t="s">
        <v>38</v>
      </c>
      <c r="Q49" s="270"/>
      <c r="R49" s="270"/>
      <c r="S49" s="270"/>
      <c r="T49" s="270"/>
      <c r="U49" s="271"/>
    </row>
    <row r="50" spans="1:21" ht="16.5" customHeight="1" x14ac:dyDescent="0.25">
      <c r="A50" s="5"/>
      <c r="B50" s="9">
        <v>1</v>
      </c>
      <c r="C50" s="370" t="s">
        <v>158</v>
      </c>
      <c r="D50" s="370"/>
      <c r="E50" s="370"/>
      <c r="F50" s="370"/>
      <c r="G50" s="370"/>
      <c r="H50" s="370"/>
      <c r="I50" s="370"/>
      <c r="J50" s="370"/>
      <c r="K50" s="370"/>
      <c r="L50" s="372"/>
      <c r="M50" s="114"/>
      <c r="N50" s="115"/>
      <c r="O50" s="116"/>
      <c r="P50" s="358"/>
      <c r="Q50" s="359"/>
      <c r="R50" s="359"/>
      <c r="S50" s="359"/>
      <c r="T50" s="359"/>
      <c r="U50" s="360"/>
    </row>
    <row r="51" spans="1:21" x14ac:dyDescent="0.25">
      <c r="A51" s="4"/>
      <c r="B51" s="7">
        <v>2</v>
      </c>
      <c r="C51" s="364" t="str">
        <f>IF(OR(N50="X",M50="X"),"","Is the PFMEA format AIAG compliant?")</f>
        <v>Is the PFMEA format AIAG compliant?</v>
      </c>
      <c r="D51" s="364"/>
      <c r="E51" s="364"/>
      <c r="F51" s="364"/>
      <c r="G51" s="364"/>
      <c r="H51" s="364"/>
      <c r="I51" s="364"/>
      <c r="J51" s="364"/>
      <c r="K51" s="364"/>
      <c r="L51" s="365"/>
      <c r="M51" s="26"/>
      <c r="N51" s="27"/>
      <c r="O51" s="113"/>
      <c r="P51" s="358"/>
      <c r="Q51" s="359"/>
      <c r="R51" s="359"/>
      <c r="S51" s="359"/>
      <c r="T51" s="359"/>
      <c r="U51" s="360"/>
    </row>
    <row r="52" spans="1:21" x14ac:dyDescent="0.25">
      <c r="A52" s="4"/>
      <c r="B52" s="8">
        <v>3</v>
      </c>
      <c r="C52" s="388" t="str">
        <f>IF(OR(N50="X",M50="X"),"","Are part number and revision level noted?")</f>
        <v>Are part number and revision level noted?</v>
      </c>
      <c r="D52" s="388"/>
      <c r="E52" s="388"/>
      <c r="F52" s="388"/>
      <c r="G52" s="388"/>
      <c r="H52" s="388"/>
      <c r="I52" s="388"/>
      <c r="J52" s="388"/>
      <c r="K52" s="388"/>
      <c r="L52" s="389"/>
      <c r="M52" s="18"/>
      <c r="N52" s="19"/>
      <c r="O52" s="113"/>
      <c r="P52" s="358"/>
      <c r="Q52" s="359"/>
      <c r="R52" s="359"/>
      <c r="S52" s="359"/>
      <c r="T52" s="359"/>
      <c r="U52" s="360"/>
    </row>
    <row r="53" spans="1:21" x14ac:dyDescent="0.25">
      <c r="A53" s="4"/>
      <c r="B53" s="7">
        <v>4</v>
      </c>
      <c r="C53" s="388" t="str">
        <f>IF(OR(N50="X",M50="X"),"","Is the PFMEA consistent with the process flow diagram?")</f>
        <v>Is the PFMEA consistent with the process flow diagram?</v>
      </c>
      <c r="D53" s="388"/>
      <c r="E53" s="388"/>
      <c r="F53" s="388"/>
      <c r="G53" s="388"/>
      <c r="H53" s="388"/>
      <c r="I53" s="388"/>
      <c r="J53" s="388"/>
      <c r="K53" s="388"/>
      <c r="L53" s="389"/>
      <c r="M53" s="18"/>
      <c r="N53" s="19"/>
      <c r="O53" s="113"/>
      <c r="P53" s="358"/>
      <c r="Q53" s="359"/>
      <c r="R53" s="359"/>
      <c r="S53" s="359"/>
      <c r="T53" s="359"/>
      <c r="U53" s="360"/>
    </row>
    <row r="54" spans="1:21" x14ac:dyDescent="0.25">
      <c r="A54" s="4"/>
      <c r="B54" s="8">
        <v>5</v>
      </c>
      <c r="C54" s="388" t="str">
        <f>IF(OR(N50="X",M50="X"),"","Are KPC(s), KCC(s), SC's and CoP/Regulatory attributes included, if shown on design record? (N/A if none required)")</f>
        <v>Are KPC(s), KCC(s), SC's and CoP/Regulatory attributes included, if shown on design record? (N/A if none required)</v>
      </c>
      <c r="D54" s="388"/>
      <c r="E54" s="388"/>
      <c r="F54" s="388"/>
      <c r="G54" s="388"/>
      <c r="H54" s="388"/>
      <c r="I54" s="388"/>
      <c r="J54" s="388"/>
      <c r="K54" s="388"/>
      <c r="L54" s="389"/>
      <c r="M54" s="18"/>
      <c r="N54" s="19"/>
      <c r="O54" s="20"/>
      <c r="P54" s="358"/>
      <c r="Q54" s="359"/>
      <c r="R54" s="359"/>
      <c r="S54" s="359"/>
      <c r="T54" s="359"/>
      <c r="U54" s="360"/>
    </row>
    <row r="55" spans="1:21" x14ac:dyDescent="0.25">
      <c r="A55" s="4"/>
      <c r="B55" s="7">
        <v>6</v>
      </c>
      <c r="C55" s="388" t="str">
        <f>IF(OR(N50="X",M50="X"),"","Are Failures consistent and appropriate?")</f>
        <v>Are Failures consistent and appropriate?</v>
      </c>
      <c r="D55" s="388"/>
      <c r="E55" s="388"/>
      <c r="F55" s="388"/>
      <c r="G55" s="388"/>
      <c r="H55" s="388"/>
      <c r="I55" s="388"/>
      <c r="J55" s="388"/>
      <c r="K55" s="388"/>
      <c r="L55" s="389"/>
      <c r="M55" s="18"/>
      <c r="N55" s="19"/>
      <c r="O55" s="113"/>
      <c r="P55" s="358"/>
      <c r="Q55" s="359"/>
      <c r="R55" s="359"/>
      <c r="S55" s="359"/>
      <c r="T55" s="359"/>
      <c r="U55" s="360"/>
    </row>
    <row r="56" spans="1:21" x14ac:dyDescent="0.25">
      <c r="A56" s="4"/>
      <c r="B56" s="8">
        <v>7</v>
      </c>
      <c r="C56" s="388" t="str">
        <f>IF(OR(N50="X",M50="X"),"","Are Effects consistent and appropriate with Failure Modes?")</f>
        <v>Are Effects consistent and appropriate with Failure Modes?</v>
      </c>
      <c r="D56" s="388"/>
      <c r="E56" s="388"/>
      <c r="F56" s="388"/>
      <c r="G56" s="388"/>
      <c r="H56" s="388"/>
      <c r="I56" s="388"/>
      <c r="J56" s="388"/>
      <c r="K56" s="388"/>
      <c r="L56" s="389"/>
      <c r="M56" s="18"/>
      <c r="N56" s="19"/>
      <c r="O56" s="113"/>
      <c r="P56" s="358"/>
      <c r="Q56" s="359"/>
      <c r="R56" s="359"/>
      <c r="S56" s="359"/>
      <c r="T56" s="359"/>
      <c r="U56" s="360"/>
    </row>
    <row r="57" spans="1:21" x14ac:dyDescent="0.25">
      <c r="A57" s="4"/>
      <c r="B57" s="7">
        <v>8</v>
      </c>
      <c r="C57" s="388" t="str">
        <f>IF(OR(N50="X",M50="X"),"","Are Causes consistent and appropriate with Failure Modes?")</f>
        <v>Are Causes consistent and appropriate with Failure Modes?</v>
      </c>
      <c r="D57" s="388"/>
      <c r="E57" s="388"/>
      <c r="F57" s="388"/>
      <c r="G57" s="388"/>
      <c r="H57" s="388"/>
      <c r="I57" s="388"/>
      <c r="J57" s="388"/>
      <c r="K57" s="388"/>
      <c r="L57" s="389"/>
      <c r="M57" s="18"/>
      <c r="N57" s="19"/>
      <c r="O57" s="113"/>
      <c r="P57" s="358"/>
      <c r="Q57" s="359"/>
      <c r="R57" s="359"/>
      <c r="S57" s="359"/>
      <c r="T57" s="359"/>
      <c r="U57" s="360"/>
    </row>
    <row r="58" spans="1:21" x14ac:dyDescent="0.25">
      <c r="A58" s="4"/>
      <c r="B58" s="8">
        <v>9</v>
      </c>
      <c r="C58" s="388" t="str">
        <f>IF(OR(N50="X",M50="X"),"","Are Controls (Prevention and Detection) consistent and appropriate with Failure Modes and Causes?")</f>
        <v>Are Controls (Prevention and Detection) consistent and appropriate with Failure Modes and Causes?</v>
      </c>
      <c r="D58" s="388"/>
      <c r="E58" s="388"/>
      <c r="F58" s="388"/>
      <c r="G58" s="388"/>
      <c r="H58" s="388"/>
      <c r="I58" s="388"/>
      <c r="J58" s="388"/>
      <c r="K58" s="388"/>
      <c r="L58" s="389"/>
      <c r="M58" s="18"/>
      <c r="N58" s="19"/>
      <c r="O58" s="113"/>
      <c r="P58" s="358"/>
      <c r="Q58" s="359"/>
      <c r="R58" s="359"/>
      <c r="S58" s="359"/>
      <c r="T58" s="359"/>
      <c r="U58" s="360"/>
    </row>
    <row r="59" spans="1:21" x14ac:dyDescent="0.25">
      <c r="A59" s="4"/>
      <c r="B59" s="7">
        <v>10</v>
      </c>
      <c r="C59" s="388" t="str">
        <f>IF(OR(N50="X",M50="X"),"","Are Severity, Occurrence and Detection ratings consistent and appropriate?")</f>
        <v>Are Severity, Occurrence and Detection ratings consistent and appropriate?</v>
      </c>
      <c r="D59" s="388"/>
      <c r="E59" s="388"/>
      <c r="F59" s="388"/>
      <c r="G59" s="388"/>
      <c r="H59" s="388"/>
      <c r="I59" s="388"/>
      <c r="J59" s="388"/>
      <c r="K59" s="388"/>
      <c r="L59" s="389"/>
      <c r="M59" s="18"/>
      <c r="N59" s="19"/>
      <c r="O59" s="113"/>
      <c r="P59" s="358"/>
      <c r="Q59" s="359"/>
      <c r="R59" s="359"/>
      <c r="S59" s="359"/>
      <c r="T59" s="359"/>
      <c r="U59" s="360"/>
    </row>
    <row r="60" spans="1:21" x14ac:dyDescent="0.25">
      <c r="A60" s="4"/>
      <c r="B60" s="8">
        <v>11</v>
      </c>
      <c r="C60" s="388" t="str">
        <f>IF(OR(N50="X",M50="X"),"","Are RPNs consistent with ratings and appropriately addressed?")</f>
        <v>Are RPNs consistent with ratings and appropriately addressed?</v>
      </c>
      <c r="D60" s="388"/>
      <c r="E60" s="388"/>
      <c r="F60" s="388"/>
      <c r="G60" s="388"/>
      <c r="H60" s="388"/>
      <c r="I60" s="388"/>
      <c r="J60" s="388"/>
      <c r="K60" s="388"/>
      <c r="L60" s="389"/>
      <c r="M60" s="18"/>
      <c r="N60" s="19"/>
      <c r="O60" s="113"/>
      <c r="P60" s="358"/>
      <c r="Q60" s="359"/>
      <c r="R60" s="359"/>
      <c r="S60" s="359"/>
      <c r="T60" s="359"/>
      <c r="U60" s="360"/>
    </row>
    <row r="61" spans="1:21" ht="16.5" thickBot="1" x14ac:dyDescent="0.3">
      <c r="A61" s="4"/>
      <c r="B61" s="7">
        <v>12</v>
      </c>
      <c r="C61" s="388" t="str">
        <f>IF(OR(N50="X",M50="X"),"","Are Recommended Actions documented and appropriate?")</f>
        <v>Are Recommended Actions documented and appropriate?</v>
      </c>
      <c r="D61" s="388"/>
      <c r="E61" s="388"/>
      <c r="F61" s="388"/>
      <c r="G61" s="388"/>
      <c r="H61" s="388"/>
      <c r="I61" s="388"/>
      <c r="J61" s="388"/>
      <c r="K61" s="388"/>
      <c r="L61" s="389"/>
      <c r="M61" s="23"/>
      <c r="N61" s="24"/>
      <c r="O61" s="113"/>
      <c r="P61" s="358"/>
      <c r="Q61" s="359"/>
      <c r="R61" s="359"/>
      <c r="S61" s="359"/>
      <c r="T61" s="359"/>
      <c r="U61" s="360"/>
    </row>
    <row r="62" spans="1:21" ht="16.5" customHeight="1" thickBot="1" x14ac:dyDescent="0.3">
      <c r="A62" s="71" t="s">
        <v>69</v>
      </c>
      <c r="B62" s="257" t="s">
        <v>17</v>
      </c>
      <c r="C62" s="323"/>
      <c r="D62" s="323"/>
      <c r="E62" s="323"/>
      <c r="F62" s="323"/>
      <c r="G62" s="323"/>
      <c r="H62" s="323"/>
      <c r="I62" s="324"/>
      <c r="J62" s="324"/>
      <c r="K62" s="325"/>
      <c r="L62" s="59" t="str">
        <f>IF(COUNTIF(M63:O71,"X")&lt;&gt;(9-COUNTBLANK(C63:C71)),"Missed Entry",IF(OR(N65="X",COUNTIF(N67:N68,"X")&gt;0,N63="X",COUNTIF(N69:N71,"X")&gt;0),"High",IF(OR(N66="X",N64="X"),"Medium","Low")))</f>
        <v>Missed Entry</v>
      </c>
      <c r="M62" s="13" t="s">
        <v>30</v>
      </c>
      <c r="N62" s="14" t="s">
        <v>31</v>
      </c>
      <c r="O62" s="15" t="s">
        <v>32</v>
      </c>
      <c r="P62" s="269" t="s">
        <v>38</v>
      </c>
      <c r="Q62" s="270"/>
      <c r="R62" s="270"/>
      <c r="S62" s="270"/>
      <c r="T62" s="270"/>
      <c r="U62" s="271"/>
    </row>
    <row r="63" spans="1:21" ht="16.5" customHeight="1" x14ac:dyDescent="0.25">
      <c r="A63" s="5"/>
      <c r="B63" s="7">
        <v>1</v>
      </c>
      <c r="C63" s="370" t="s">
        <v>158</v>
      </c>
      <c r="D63" s="370"/>
      <c r="E63" s="370"/>
      <c r="F63" s="370"/>
      <c r="G63" s="370"/>
      <c r="H63" s="370"/>
      <c r="I63" s="370"/>
      <c r="J63" s="370"/>
      <c r="K63" s="370"/>
      <c r="L63" s="372"/>
      <c r="M63" s="114"/>
      <c r="N63" s="115"/>
      <c r="O63" s="116"/>
      <c r="P63" s="358"/>
      <c r="Q63" s="359"/>
      <c r="R63" s="359"/>
      <c r="S63" s="359"/>
      <c r="T63" s="359"/>
      <c r="U63" s="360"/>
    </row>
    <row r="64" spans="1:21" ht="16.5" customHeight="1" x14ac:dyDescent="0.25">
      <c r="A64" s="5"/>
      <c r="B64" s="7">
        <v>2</v>
      </c>
      <c r="C64" s="364" t="str">
        <f>IF(OR(N63="X",M63="X"),"","Is the Control Plan format AIAG compliant?")</f>
        <v>Is the Control Plan format AIAG compliant?</v>
      </c>
      <c r="D64" s="364"/>
      <c r="E64" s="364"/>
      <c r="F64" s="364"/>
      <c r="G64" s="364"/>
      <c r="H64" s="364"/>
      <c r="I64" s="364"/>
      <c r="J64" s="364"/>
      <c r="K64" s="364"/>
      <c r="L64" s="365"/>
      <c r="M64" s="26"/>
      <c r="N64" s="27"/>
      <c r="O64" s="113"/>
      <c r="P64" s="358"/>
      <c r="Q64" s="359"/>
      <c r="R64" s="359"/>
      <c r="S64" s="359"/>
      <c r="T64" s="359"/>
      <c r="U64" s="360"/>
    </row>
    <row r="65" spans="1:23" x14ac:dyDescent="0.25">
      <c r="A65" s="4"/>
      <c r="B65" s="7">
        <v>3</v>
      </c>
      <c r="C65" s="364" t="str">
        <f>IF(OR(N63="X",M63="X"),"","Are part number and revision level noted?")</f>
        <v>Are part number and revision level noted?</v>
      </c>
      <c r="D65" s="364"/>
      <c r="E65" s="364"/>
      <c r="F65" s="364"/>
      <c r="G65" s="364"/>
      <c r="H65" s="364"/>
      <c r="I65" s="364"/>
      <c r="J65" s="364"/>
      <c r="K65" s="364"/>
      <c r="L65" s="365"/>
      <c r="M65" s="26"/>
      <c r="N65" s="27"/>
      <c r="O65" s="113"/>
      <c r="P65" s="358"/>
      <c r="Q65" s="359"/>
      <c r="R65" s="359"/>
      <c r="S65" s="359"/>
      <c r="T65" s="359"/>
      <c r="U65" s="360"/>
    </row>
    <row r="66" spans="1:23" x14ac:dyDescent="0.25">
      <c r="A66" s="4"/>
      <c r="B66" s="7">
        <v>4</v>
      </c>
      <c r="C66" s="363" t="str">
        <f>IF(OR(N63="X",M63="X"),"","Is control plan consistent with the process flow diagram and PFMEA?")</f>
        <v>Is control plan consistent with the process flow diagram and PFMEA?</v>
      </c>
      <c r="D66" s="363"/>
      <c r="E66" s="363"/>
      <c r="F66" s="363"/>
      <c r="G66" s="363"/>
      <c r="H66" s="363"/>
      <c r="I66" s="363"/>
      <c r="J66" s="363"/>
      <c r="K66" s="363"/>
      <c r="L66" s="356"/>
      <c r="M66" s="18"/>
      <c r="N66" s="19"/>
      <c r="O66" s="113"/>
      <c r="P66" s="358"/>
      <c r="Q66" s="359"/>
      <c r="R66" s="359"/>
      <c r="S66" s="359"/>
      <c r="T66" s="359"/>
      <c r="U66" s="360"/>
    </row>
    <row r="67" spans="1:23" x14ac:dyDescent="0.25">
      <c r="A67" s="4"/>
      <c r="B67" s="7">
        <v>5</v>
      </c>
      <c r="C67" s="363" t="str">
        <f>IF(OR(N63="X",M63="X"),"","Are gages and checking aids noted?")</f>
        <v>Are gages and checking aids noted?</v>
      </c>
      <c r="D67" s="363"/>
      <c r="E67" s="363"/>
      <c r="F67" s="363"/>
      <c r="G67" s="363"/>
      <c r="H67" s="363"/>
      <c r="I67" s="363"/>
      <c r="J67" s="363"/>
      <c r="K67" s="363"/>
      <c r="L67" s="356"/>
      <c r="M67" s="18"/>
      <c r="N67" s="19"/>
      <c r="O67" s="113"/>
      <c r="P67" s="358"/>
      <c r="Q67" s="359"/>
      <c r="R67" s="359"/>
      <c r="S67" s="359"/>
      <c r="T67" s="359"/>
      <c r="U67" s="360"/>
    </row>
    <row r="68" spans="1:23" x14ac:dyDescent="0.25">
      <c r="A68" s="4"/>
      <c r="B68" s="7">
        <v>6</v>
      </c>
      <c r="C68" s="363" t="str">
        <f>IF(OR(N63="X",M63="X"),"","Are KPC(s), KCC(s), SC's and CoP/Regulatory attributes included, if shown on design record? (N/A if none required)")</f>
        <v>Are KPC(s), KCC(s), SC's and CoP/Regulatory attributes included, if shown on design record? (N/A if none required)</v>
      </c>
      <c r="D68" s="363"/>
      <c r="E68" s="363"/>
      <c r="F68" s="363"/>
      <c r="G68" s="363"/>
      <c r="H68" s="363"/>
      <c r="I68" s="363"/>
      <c r="J68" s="363"/>
      <c r="K68" s="363"/>
      <c r="L68" s="356"/>
      <c r="M68" s="39"/>
      <c r="N68" s="40"/>
      <c r="O68" s="20"/>
      <c r="P68" s="358"/>
      <c r="Q68" s="359"/>
      <c r="R68" s="359"/>
      <c r="S68" s="359"/>
      <c r="T68" s="359"/>
      <c r="U68" s="360"/>
    </row>
    <row r="69" spans="1:23" x14ac:dyDescent="0.25">
      <c r="A69" s="4"/>
      <c r="B69" s="7">
        <v>7</v>
      </c>
      <c r="C69" s="363" t="str">
        <f>IF(OR(N63="X",M63="X"),"","Are controls and gages appropriate for tolerances, process and product characteristics, etc?")</f>
        <v>Are controls and gages appropriate for tolerances, process and product characteristics, etc?</v>
      </c>
      <c r="D69" s="363"/>
      <c r="E69" s="363"/>
      <c r="F69" s="363"/>
      <c r="G69" s="363"/>
      <c r="H69" s="363"/>
      <c r="I69" s="363"/>
      <c r="J69" s="363"/>
      <c r="K69" s="363"/>
      <c r="L69" s="356"/>
      <c r="M69" s="39"/>
      <c r="N69" s="40"/>
      <c r="O69" s="113"/>
      <c r="P69" s="358"/>
      <c r="Q69" s="359"/>
      <c r="R69" s="359"/>
      <c r="S69" s="359"/>
      <c r="T69" s="359"/>
      <c r="U69" s="360"/>
    </row>
    <row r="70" spans="1:23" x14ac:dyDescent="0.25">
      <c r="A70" s="4"/>
      <c r="B70" s="7">
        <v>8</v>
      </c>
      <c r="C70" s="363" t="str">
        <f>IF(OR(N63="X",M63="X"),"","Are dimensions/tolerances consistent with print and is sampling plan appropriate for dimensions/tolerances?")</f>
        <v>Are dimensions/tolerances consistent with print and is sampling plan appropriate for dimensions/tolerances?</v>
      </c>
      <c r="D70" s="363"/>
      <c r="E70" s="363"/>
      <c r="F70" s="363"/>
      <c r="G70" s="363"/>
      <c r="H70" s="363"/>
      <c r="I70" s="363"/>
      <c r="J70" s="363"/>
      <c r="K70" s="363"/>
      <c r="L70" s="356"/>
      <c r="M70" s="39"/>
      <c r="N70" s="40"/>
      <c r="O70" s="113"/>
      <c r="P70" s="358"/>
      <c r="Q70" s="359"/>
      <c r="R70" s="359"/>
      <c r="S70" s="359"/>
      <c r="T70" s="359"/>
      <c r="U70" s="360"/>
    </row>
    <row r="71" spans="1:23" ht="16.5" thickBot="1" x14ac:dyDescent="0.3">
      <c r="A71" s="4"/>
      <c r="B71" s="7">
        <v>9</v>
      </c>
      <c r="C71" s="363" t="str">
        <f>IF(OR(N63="X",M63="X"),"","Is Reaction Plan included? ")</f>
        <v xml:space="preserve">Is Reaction Plan included? </v>
      </c>
      <c r="D71" s="363"/>
      <c r="E71" s="363"/>
      <c r="F71" s="363"/>
      <c r="G71" s="363"/>
      <c r="H71" s="363"/>
      <c r="I71" s="363"/>
      <c r="J71" s="363"/>
      <c r="K71" s="363"/>
      <c r="L71" s="356"/>
      <c r="M71" s="39"/>
      <c r="N71" s="40"/>
      <c r="O71" s="113"/>
      <c r="P71" s="358"/>
      <c r="Q71" s="359"/>
      <c r="R71" s="359"/>
      <c r="S71" s="359"/>
      <c r="T71" s="359"/>
      <c r="U71" s="360"/>
    </row>
    <row r="72" spans="1:23" ht="16.5" customHeight="1" thickBot="1" x14ac:dyDescent="0.3">
      <c r="A72" s="71" t="s">
        <v>70</v>
      </c>
      <c r="B72" s="257" t="s">
        <v>18</v>
      </c>
      <c r="C72" s="323"/>
      <c r="D72" s="323"/>
      <c r="E72" s="323"/>
      <c r="F72" s="323"/>
      <c r="G72" s="323"/>
      <c r="H72" s="323"/>
      <c r="I72" s="324"/>
      <c r="J72" s="324"/>
      <c r="K72" s="325"/>
      <c r="L72" s="60" t="str">
        <f>IF(COUNTIF(M73:O78,"X")&lt;&gt;(6-COUNTBLANK(C73:C78)),"Missed Entry",IF(OR(N73="X",N74="X",N75="X",N77="X",N78="X",AND(M74="X",N76="X")),"High",IF(AND(M77="X",N76="X"),"Medium","Low")))</f>
        <v>Missed Entry</v>
      </c>
      <c r="M72" s="13" t="s">
        <v>30</v>
      </c>
      <c r="N72" s="14" t="s">
        <v>31</v>
      </c>
      <c r="O72" s="15" t="s">
        <v>32</v>
      </c>
      <c r="P72" s="269" t="s">
        <v>38</v>
      </c>
      <c r="Q72" s="270"/>
      <c r="R72" s="270"/>
      <c r="S72" s="270"/>
      <c r="T72" s="270"/>
      <c r="U72" s="271"/>
    </row>
    <row r="73" spans="1:23" x14ac:dyDescent="0.25">
      <c r="A73" s="4"/>
      <c r="B73" s="7">
        <v>1</v>
      </c>
      <c r="C73" s="255" t="s">
        <v>219</v>
      </c>
      <c r="D73" s="255"/>
      <c r="E73" s="255"/>
      <c r="F73" s="255"/>
      <c r="G73" s="255"/>
      <c r="H73" s="255"/>
      <c r="I73" s="255"/>
      <c r="J73" s="255"/>
      <c r="K73" s="255"/>
      <c r="L73" s="254"/>
      <c r="M73" s="26"/>
      <c r="N73" s="27"/>
      <c r="O73" s="31"/>
      <c r="P73" s="358"/>
      <c r="Q73" s="359"/>
      <c r="R73" s="359"/>
      <c r="S73" s="359"/>
      <c r="T73" s="359"/>
      <c r="U73" s="360"/>
    </row>
    <row r="74" spans="1:23" x14ac:dyDescent="0.25">
      <c r="A74" s="4"/>
      <c r="B74" s="8">
        <v>2</v>
      </c>
      <c r="C74" s="243" t="s">
        <v>225</v>
      </c>
      <c r="D74" s="244"/>
      <c r="E74" s="244"/>
      <c r="F74" s="244"/>
      <c r="G74" s="244"/>
      <c r="H74" s="244"/>
      <c r="I74" s="244"/>
      <c r="J74" s="244"/>
      <c r="K74" s="244"/>
      <c r="L74" s="392"/>
      <c r="M74" s="18"/>
      <c r="N74" s="19"/>
      <c r="O74" s="22"/>
      <c r="P74" s="358"/>
      <c r="Q74" s="359"/>
      <c r="R74" s="359"/>
      <c r="S74" s="359"/>
      <c r="T74" s="359"/>
      <c r="U74" s="360"/>
    </row>
    <row r="75" spans="1:23" x14ac:dyDescent="0.25">
      <c r="A75" s="4"/>
      <c r="B75" s="7">
        <v>3</v>
      </c>
      <c r="C75" s="242" t="str">
        <f>IF(O74="X","","Were attribute gage studies performed with non compliant parts?")</f>
        <v>Were attribute gage studies performed with non compliant parts?</v>
      </c>
      <c r="D75" s="267"/>
      <c r="E75" s="267"/>
      <c r="F75" s="267"/>
      <c r="G75" s="267"/>
      <c r="H75" s="267"/>
      <c r="I75" s="267"/>
      <c r="J75" s="267"/>
      <c r="K75" s="267"/>
      <c r="L75" s="393"/>
      <c r="M75" s="18"/>
      <c r="N75" s="19"/>
      <c r="O75" s="62"/>
      <c r="P75" s="358"/>
      <c r="Q75" s="359"/>
      <c r="R75" s="359"/>
      <c r="S75" s="359"/>
      <c r="T75" s="359"/>
      <c r="U75" s="360"/>
    </row>
    <row r="76" spans="1:23" x14ac:dyDescent="0.25">
      <c r="A76" s="4"/>
      <c r="B76" s="8">
        <v>4</v>
      </c>
      <c r="C76" s="242" t="str">
        <f>IF(AND(O73="X",O74="X"),"","Are ALL gage R&amp;R's results &lt;10%? (&gt;90% for Attribute study)")</f>
        <v>Are ALL gage R&amp;R's results &lt;10%? (&gt;90% for Attribute study)</v>
      </c>
      <c r="D76" s="267"/>
      <c r="E76" s="267"/>
      <c r="F76" s="267"/>
      <c r="G76" s="267"/>
      <c r="H76" s="267"/>
      <c r="I76" s="267"/>
      <c r="J76" s="267"/>
      <c r="K76" s="267"/>
      <c r="L76" s="393"/>
      <c r="M76" s="18"/>
      <c r="N76" s="19"/>
      <c r="O76" s="62"/>
      <c r="P76" s="358"/>
      <c r="Q76" s="359"/>
      <c r="R76" s="359"/>
      <c r="S76" s="359"/>
      <c r="T76" s="359"/>
      <c r="U76" s="360"/>
    </row>
    <row r="77" spans="1:23" s="2" customFormat="1" x14ac:dyDescent="0.25">
      <c r="A77" s="4"/>
      <c r="B77" s="7">
        <v>5</v>
      </c>
      <c r="C77" s="243" t="str">
        <f>IF(OR(O73="X",M76="X"),"","Are there R&amp;R results between 10% and 30%? (Y/N)")</f>
        <v>Are there R&amp;R results between 10% and 30%? (Y/N)</v>
      </c>
      <c r="D77" s="244"/>
      <c r="E77" s="244"/>
      <c r="F77" s="244"/>
      <c r="G77" s="244"/>
      <c r="H77" s="244"/>
      <c r="I77" s="244"/>
      <c r="J77" s="244"/>
      <c r="K77" s="244"/>
      <c r="L77" s="392"/>
      <c r="M77" s="18"/>
      <c r="N77" s="19"/>
      <c r="O77" s="62"/>
      <c r="P77" s="358"/>
      <c r="Q77" s="359"/>
      <c r="R77" s="359"/>
      <c r="S77" s="359"/>
      <c r="T77" s="359"/>
      <c r="U77" s="360"/>
      <c r="V77"/>
      <c r="W77"/>
    </row>
    <row r="78" spans="1:23" ht="16.5" thickBot="1" x14ac:dyDescent="0.3">
      <c r="A78" s="4"/>
      <c r="B78" s="8">
        <v>6</v>
      </c>
      <c r="C78" s="243" t="str">
        <f>IF(O73="X","","Are Distinct Catergories greater than or equal 5?")</f>
        <v>Are Distinct Catergories greater than or equal 5?</v>
      </c>
      <c r="D78" s="244"/>
      <c r="E78" s="244"/>
      <c r="F78" s="244"/>
      <c r="G78" s="244"/>
      <c r="H78" s="244"/>
      <c r="I78" s="244"/>
      <c r="J78" s="244"/>
      <c r="K78" s="244"/>
      <c r="L78" s="392"/>
      <c r="M78" s="18"/>
      <c r="N78" s="19"/>
      <c r="O78" s="62"/>
      <c r="P78" s="358"/>
      <c r="Q78" s="359"/>
      <c r="R78" s="359"/>
      <c r="S78" s="359"/>
      <c r="T78" s="359"/>
      <c r="U78" s="360"/>
      <c r="V78" s="2"/>
      <c r="W78" s="2"/>
    </row>
    <row r="79" spans="1:23" ht="16.5" customHeight="1" thickBot="1" x14ac:dyDescent="0.3">
      <c r="A79" s="74" t="s">
        <v>71</v>
      </c>
      <c r="B79" s="257" t="s">
        <v>19</v>
      </c>
      <c r="C79" s="323"/>
      <c r="D79" s="323"/>
      <c r="E79" s="323"/>
      <c r="F79" s="323"/>
      <c r="G79" s="323"/>
      <c r="H79" s="323"/>
      <c r="I79" s="324"/>
      <c r="J79" s="324"/>
      <c r="K79" s="325"/>
      <c r="L79" s="59" t="str">
        <f>IF(COUNTIF(M80:O87,"x")&lt;8,"Missed Entry",IF((COUNTIF(N80:N87,"X"))&gt;0,"High","Low"))</f>
        <v>Missed Entry</v>
      </c>
      <c r="M79" s="42" t="s">
        <v>30</v>
      </c>
      <c r="N79" s="43" t="s">
        <v>31</v>
      </c>
      <c r="O79" s="44" t="s">
        <v>32</v>
      </c>
      <c r="P79" s="269" t="s">
        <v>38</v>
      </c>
      <c r="Q79" s="270"/>
      <c r="R79" s="270"/>
      <c r="S79" s="270"/>
      <c r="T79" s="270"/>
      <c r="U79" s="271"/>
    </row>
    <row r="80" spans="1:23" ht="16.5" customHeight="1" x14ac:dyDescent="0.25">
      <c r="A80" s="4"/>
      <c r="B80" s="11">
        <v>1</v>
      </c>
      <c r="C80" s="364" t="s">
        <v>226</v>
      </c>
      <c r="D80" s="364"/>
      <c r="E80" s="364"/>
      <c r="F80" s="364"/>
      <c r="G80" s="364"/>
      <c r="H80" s="364"/>
      <c r="I80" s="364"/>
      <c r="J80" s="364"/>
      <c r="K80" s="364"/>
      <c r="L80" s="372"/>
      <c r="M80" s="25"/>
      <c r="N80" s="17"/>
      <c r="O80" s="186"/>
      <c r="P80" s="358"/>
      <c r="Q80" s="359"/>
      <c r="R80" s="359"/>
      <c r="S80" s="359"/>
      <c r="T80" s="359"/>
      <c r="U80" s="360"/>
    </row>
    <row r="81" spans="1:21" x14ac:dyDescent="0.25">
      <c r="A81" s="4"/>
      <c r="B81" s="8">
        <v>2</v>
      </c>
      <c r="C81" s="364" t="s">
        <v>28</v>
      </c>
      <c r="D81" s="364"/>
      <c r="E81" s="364"/>
      <c r="F81" s="364"/>
      <c r="G81" s="364"/>
      <c r="H81" s="364"/>
      <c r="I81" s="364"/>
      <c r="J81" s="364"/>
      <c r="K81" s="364"/>
      <c r="L81" s="365"/>
      <c r="M81" s="26"/>
      <c r="N81" s="27"/>
      <c r="O81" s="63"/>
      <c r="P81" s="358"/>
      <c r="Q81" s="359"/>
      <c r="R81" s="359"/>
      <c r="S81" s="359"/>
      <c r="T81" s="359"/>
      <c r="U81" s="360"/>
    </row>
    <row r="82" spans="1:21" x14ac:dyDescent="0.25">
      <c r="A82" s="4"/>
      <c r="B82" s="8">
        <v>3</v>
      </c>
      <c r="C82" s="363" t="s">
        <v>227</v>
      </c>
      <c r="D82" s="363"/>
      <c r="E82" s="363"/>
      <c r="F82" s="363"/>
      <c r="G82" s="363"/>
      <c r="H82" s="363"/>
      <c r="I82" s="363"/>
      <c r="J82" s="363"/>
      <c r="K82" s="363"/>
      <c r="L82" s="356"/>
      <c r="M82" s="18"/>
      <c r="N82" s="19"/>
      <c r="O82" s="62"/>
      <c r="P82" s="358"/>
      <c r="Q82" s="359"/>
      <c r="R82" s="359"/>
      <c r="S82" s="359"/>
      <c r="T82" s="359"/>
      <c r="U82" s="360"/>
    </row>
    <row r="83" spans="1:21" x14ac:dyDescent="0.25">
      <c r="A83" s="4"/>
      <c r="B83" s="8">
        <v>4</v>
      </c>
      <c r="C83" s="363" t="s">
        <v>253</v>
      </c>
      <c r="D83" s="363"/>
      <c r="E83" s="363"/>
      <c r="F83" s="363"/>
      <c r="G83" s="363"/>
      <c r="H83" s="363"/>
      <c r="I83" s="363"/>
      <c r="J83" s="363"/>
      <c r="K83" s="363"/>
      <c r="L83" s="356"/>
      <c r="M83" s="18"/>
      <c r="N83" s="19"/>
      <c r="O83" s="22"/>
      <c r="P83" s="358"/>
      <c r="Q83" s="359"/>
      <c r="R83" s="359"/>
      <c r="S83" s="359"/>
      <c r="T83" s="359"/>
      <c r="U83" s="360"/>
    </row>
    <row r="84" spans="1:21" x14ac:dyDescent="0.25">
      <c r="A84" s="4"/>
      <c r="B84" s="8">
        <v>5</v>
      </c>
      <c r="C84" s="363" t="s">
        <v>59</v>
      </c>
      <c r="D84" s="363"/>
      <c r="E84" s="363"/>
      <c r="F84" s="363"/>
      <c r="G84" s="363"/>
      <c r="H84" s="363"/>
      <c r="I84" s="363"/>
      <c r="J84" s="363"/>
      <c r="K84" s="363"/>
      <c r="L84" s="356"/>
      <c r="M84" s="18"/>
      <c r="N84" s="19"/>
      <c r="O84" s="62"/>
      <c r="P84" s="358"/>
      <c r="Q84" s="359"/>
      <c r="R84" s="359"/>
      <c r="S84" s="359"/>
      <c r="T84" s="359"/>
      <c r="U84" s="360"/>
    </row>
    <row r="85" spans="1:21" x14ac:dyDescent="0.25">
      <c r="A85" s="4"/>
      <c r="B85" s="8">
        <v>6</v>
      </c>
      <c r="C85" s="363" t="s">
        <v>3</v>
      </c>
      <c r="D85" s="363"/>
      <c r="E85" s="363"/>
      <c r="F85" s="363"/>
      <c r="G85" s="363"/>
      <c r="H85" s="363"/>
      <c r="I85" s="363"/>
      <c r="J85" s="363"/>
      <c r="K85" s="363"/>
      <c r="L85" s="356"/>
      <c r="M85" s="18"/>
      <c r="N85" s="19"/>
      <c r="O85" s="62"/>
      <c r="P85" s="358"/>
      <c r="Q85" s="359"/>
      <c r="R85" s="359"/>
      <c r="S85" s="359"/>
      <c r="T85" s="359"/>
      <c r="U85" s="360"/>
    </row>
    <row r="86" spans="1:21" x14ac:dyDescent="0.25">
      <c r="A86" s="4"/>
      <c r="B86" s="8">
        <v>7</v>
      </c>
      <c r="C86" s="363" t="s">
        <v>4</v>
      </c>
      <c r="D86" s="363"/>
      <c r="E86" s="363"/>
      <c r="F86" s="363"/>
      <c r="G86" s="363"/>
      <c r="H86" s="363"/>
      <c r="I86" s="363"/>
      <c r="J86" s="363"/>
      <c r="K86" s="363"/>
      <c r="L86" s="356"/>
      <c r="M86" s="18"/>
      <c r="N86" s="19"/>
      <c r="O86" s="62"/>
      <c r="P86" s="358"/>
      <c r="Q86" s="359"/>
      <c r="R86" s="359"/>
      <c r="S86" s="359"/>
      <c r="T86" s="359"/>
      <c r="U86" s="360"/>
    </row>
    <row r="87" spans="1:21" ht="16.5" thickBot="1" x14ac:dyDescent="0.3">
      <c r="A87" s="4"/>
      <c r="B87" s="8">
        <v>8</v>
      </c>
      <c r="C87" s="363" t="s">
        <v>155</v>
      </c>
      <c r="D87" s="363"/>
      <c r="E87" s="363"/>
      <c r="F87" s="363"/>
      <c r="G87" s="363"/>
      <c r="H87" s="363"/>
      <c r="I87" s="363"/>
      <c r="J87" s="363"/>
      <c r="K87" s="363"/>
      <c r="L87" s="356"/>
      <c r="M87" s="28"/>
      <c r="N87" s="29"/>
      <c r="O87" s="32"/>
      <c r="P87" s="358"/>
      <c r="Q87" s="359"/>
      <c r="R87" s="359"/>
      <c r="S87" s="359"/>
      <c r="T87" s="359"/>
      <c r="U87" s="360"/>
    </row>
    <row r="88" spans="1:21" ht="16.5" thickBot="1" x14ac:dyDescent="0.3">
      <c r="A88" s="71" t="s">
        <v>72</v>
      </c>
      <c r="B88" s="257" t="s">
        <v>20</v>
      </c>
      <c r="C88" s="323"/>
      <c r="D88" s="323"/>
      <c r="E88" s="323"/>
      <c r="F88" s="323"/>
      <c r="G88" s="323"/>
      <c r="H88" s="323"/>
      <c r="I88" s="324"/>
      <c r="J88" s="324"/>
      <c r="K88" s="325"/>
      <c r="L88" s="59" t="str">
        <f>IF(COUNTIF(M89:O94,"x")&lt;6,"Missed Entry",IF(OR(COUNTIF(N89:N91,"X")&gt;0,N94="X"),"High",IF(AND(COUNTIF(N92:N93,"X")&gt;0,COUNTIF(N89:N91,"X")=0,N94=""),"Medium","Low")))</f>
        <v>Missed Entry</v>
      </c>
      <c r="M88" s="13" t="s">
        <v>30</v>
      </c>
      <c r="N88" s="14" t="s">
        <v>31</v>
      </c>
      <c r="O88" s="15" t="s">
        <v>32</v>
      </c>
      <c r="P88" s="269" t="s">
        <v>38</v>
      </c>
      <c r="Q88" s="270"/>
      <c r="R88" s="270"/>
      <c r="S88" s="270"/>
      <c r="T88" s="270"/>
      <c r="U88" s="271"/>
    </row>
    <row r="89" spans="1:21" x14ac:dyDescent="0.25">
      <c r="A89" s="4"/>
      <c r="B89" s="9">
        <v>1</v>
      </c>
      <c r="C89" s="370" t="s">
        <v>229</v>
      </c>
      <c r="D89" s="370"/>
      <c r="E89" s="370"/>
      <c r="F89" s="370"/>
      <c r="G89" s="370"/>
      <c r="H89" s="370"/>
      <c r="I89" s="370"/>
      <c r="J89" s="370"/>
      <c r="K89" s="370"/>
      <c r="L89" s="371"/>
      <c r="M89" s="16"/>
      <c r="N89" s="17"/>
      <c r="O89" s="38"/>
      <c r="P89" s="358"/>
      <c r="Q89" s="359"/>
      <c r="R89" s="359"/>
      <c r="S89" s="359"/>
      <c r="T89" s="359"/>
      <c r="U89" s="360"/>
    </row>
    <row r="90" spans="1:21" x14ac:dyDescent="0.25">
      <c r="A90" s="4"/>
      <c r="B90" s="8">
        <v>2</v>
      </c>
      <c r="C90" s="356" t="s">
        <v>230</v>
      </c>
      <c r="D90" s="357"/>
      <c r="E90" s="357"/>
      <c r="F90" s="357"/>
      <c r="G90" s="357"/>
      <c r="H90" s="357"/>
      <c r="I90" s="357"/>
      <c r="J90" s="357"/>
      <c r="K90" s="357"/>
      <c r="L90" s="394"/>
      <c r="M90" s="18"/>
      <c r="N90" s="19"/>
      <c r="O90" s="22"/>
      <c r="P90" s="358"/>
      <c r="Q90" s="359"/>
      <c r="R90" s="359"/>
      <c r="S90" s="359"/>
      <c r="T90" s="359"/>
      <c r="U90" s="360"/>
    </row>
    <row r="91" spans="1:21" ht="15.75" customHeight="1" x14ac:dyDescent="0.25">
      <c r="A91" s="4"/>
      <c r="B91" s="12">
        <v>3</v>
      </c>
      <c r="C91" s="374" t="s">
        <v>228</v>
      </c>
      <c r="D91" s="374"/>
      <c r="E91" s="374"/>
      <c r="F91" s="374"/>
      <c r="G91" s="374"/>
      <c r="H91" s="374"/>
      <c r="I91" s="374"/>
      <c r="J91" s="374"/>
      <c r="K91" s="374"/>
      <c r="L91" s="375"/>
      <c r="M91" s="18"/>
      <c r="N91" s="19"/>
      <c r="O91" s="22"/>
      <c r="P91" s="358"/>
      <c r="Q91" s="359"/>
      <c r="R91" s="359"/>
      <c r="S91" s="359"/>
      <c r="T91" s="359"/>
      <c r="U91" s="360"/>
    </row>
    <row r="92" spans="1:21" ht="28.5" customHeight="1" x14ac:dyDescent="0.25">
      <c r="A92" s="4"/>
      <c r="B92" s="8">
        <v>4</v>
      </c>
      <c r="C92" s="395" t="s">
        <v>44</v>
      </c>
      <c r="D92" s="396"/>
      <c r="E92" s="396"/>
      <c r="F92" s="396"/>
      <c r="G92" s="396"/>
      <c r="H92" s="396"/>
      <c r="I92" s="396"/>
      <c r="J92" s="396"/>
      <c r="K92" s="396"/>
      <c r="L92" s="397"/>
      <c r="M92" s="45"/>
      <c r="N92" s="46"/>
      <c r="O92" s="41"/>
      <c r="P92" s="358"/>
      <c r="Q92" s="359"/>
      <c r="R92" s="359"/>
      <c r="S92" s="359"/>
      <c r="T92" s="359"/>
      <c r="U92" s="360"/>
    </row>
    <row r="93" spans="1:21" ht="16.5" customHeight="1" x14ac:dyDescent="0.25">
      <c r="A93" s="4"/>
      <c r="B93" s="8">
        <v>5</v>
      </c>
      <c r="C93" s="374" t="s">
        <v>5</v>
      </c>
      <c r="D93" s="374"/>
      <c r="E93" s="374"/>
      <c r="F93" s="374"/>
      <c r="G93" s="374"/>
      <c r="H93" s="374"/>
      <c r="I93" s="374"/>
      <c r="J93" s="374"/>
      <c r="K93" s="374"/>
      <c r="L93" s="375"/>
      <c r="M93" s="18"/>
      <c r="N93" s="19"/>
      <c r="O93" s="22"/>
      <c r="P93" s="358"/>
      <c r="Q93" s="359"/>
      <c r="R93" s="359"/>
      <c r="S93" s="359"/>
      <c r="T93" s="359"/>
      <c r="U93" s="360"/>
    </row>
    <row r="94" spans="1:21" ht="46.5" customHeight="1" thickBot="1" x14ac:dyDescent="0.3">
      <c r="A94" s="4"/>
      <c r="B94" s="12">
        <v>6</v>
      </c>
      <c r="C94" s="398" t="s">
        <v>147</v>
      </c>
      <c r="D94" s="399"/>
      <c r="E94" s="399"/>
      <c r="F94" s="399"/>
      <c r="G94" s="399"/>
      <c r="H94" s="399"/>
      <c r="I94" s="399"/>
      <c r="J94" s="399"/>
      <c r="K94" s="399"/>
      <c r="L94" s="400"/>
      <c r="M94" s="39"/>
      <c r="N94" s="40"/>
      <c r="O94" s="41"/>
      <c r="P94" s="358"/>
      <c r="Q94" s="359"/>
      <c r="R94" s="359"/>
      <c r="S94" s="359"/>
      <c r="T94" s="359"/>
      <c r="U94" s="360"/>
    </row>
    <row r="95" spans="1:21" ht="16.5" customHeight="1" thickBot="1" x14ac:dyDescent="0.3">
      <c r="A95" s="77" t="s">
        <v>73</v>
      </c>
      <c r="B95" s="257" t="s">
        <v>41</v>
      </c>
      <c r="C95" s="323"/>
      <c r="D95" s="323"/>
      <c r="E95" s="323"/>
      <c r="F95" s="323"/>
      <c r="G95" s="323"/>
      <c r="H95" s="323"/>
      <c r="I95" s="324"/>
      <c r="J95" s="324"/>
      <c r="K95" s="325"/>
      <c r="L95" s="59" t="str">
        <f>IF(COUNTIF(M96:O100,"X")&lt;&gt;(5-COUNTBLANK(C96:C100)),"Missed Entry",IF(COUNTIF(N96:N100,"x")&gt;0,"High","Low"))</f>
        <v>Missed Entry</v>
      </c>
      <c r="M95" s="13" t="s">
        <v>30</v>
      </c>
      <c r="N95" s="14" t="s">
        <v>31</v>
      </c>
      <c r="O95" s="15" t="s">
        <v>32</v>
      </c>
      <c r="P95" s="269" t="s">
        <v>38</v>
      </c>
      <c r="Q95" s="270"/>
      <c r="R95" s="270"/>
      <c r="S95" s="270"/>
      <c r="T95" s="270"/>
      <c r="U95" s="271"/>
    </row>
    <row r="96" spans="1:21" x14ac:dyDescent="0.25">
      <c r="A96" s="75"/>
      <c r="B96" s="7">
        <v>1</v>
      </c>
      <c r="C96" s="363" t="s">
        <v>159</v>
      </c>
      <c r="D96" s="363"/>
      <c r="E96" s="363"/>
      <c r="F96" s="363"/>
      <c r="G96" s="363"/>
      <c r="H96" s="363"/>
      <c r="I96" s="363"/>
      <c r="J96" s="363"/>
      <c r="K96" s="363"/>
      <c r="L96" s="356"/>
      <c r="M96" s="18"/>
      <c r="N96" s="19"/>
      <c r="O96" s="22"/>
      <c r="P96" s="358"/>
      <c r="Q96" s="359"/>
      <c r="R96" s="359"/>
      <c r="S96" s="359"/>
      <c r="T96" s="359"/>
      <c r="U96" s="360"/>
    </row>
    <row r="97" spans="1:21" x14ac:dyDescent="0.25">
      <c r="A97" s="5"/>
      <c r="B97" s="8">
        <v>2</v>
      </c>
      <c r="C97" s="364" t="str">
        <f>IF(O96="X","","Was capability study performed per acceptable standards? control charts, 100pcs, etc")</f>
        <v>Was capability study performed per acceptable standards? control charts, 100pcs, etc</v>
      </c>
      <c r="D97" s="364"/>
      <c r="E97" s="364"/>
      <c r="F97" s="364"/>
      <c r="G97" s="364"/>
      <c r="H97" s="364"/>
      <c r="I97" s="364"/>
      <c r="J97" s="364"/>
      <c r="K97" s="364"/>
      <c r="L97" s="365"/>
      <c r="M97" s="18"/>
      <c r="N97" s="19"/>
      <c r="O97" s="62"/>
      <c r="P97" s="358"/>
      <c r="Q97" s="359"/>
      <c r="R97" s="359"/>
      <c r="S97" s="359"/>
      <c r="T97" s="359"/>
      <c r="U97" s="360"/>
    </row>
    <row r="98" spans="1:21" x14ac:dyDescent="0.25">
      <c r="A98" s="5"/>
      <c r="B98" s="8">
        <v>3</v>
      </c>
      <c r="C98" s="363" t="str">
        <f>IF(O96="X","","Are SC attributes equal or greater than 1.33 or inspected at 100%?")</f>
        <v>Are SC attributes equal or greater than 1.33 or inspected at 100%?</v>
      </c>
      <c r="D98" s="363"/>
      <c r="E98" s="363"/>
      <c r="F98" s="363"/>
      <c r="G98" s="363"/>
      <c r="H98" s="363"/>
      <c r="I98" s="363"/>
      <c r="J98" s="363"/>
      <c r="K98" s="363"/>
      <c r="L98" s="356"/>
      <c r="M98" s="18"/>
      <c r="N98" s="19"/>
      <c r="O98" s="22"/>
      <c r="P98" s="358"/>
      <c r="Q98" s="359"/>
      <c r="R98" s="359"/>
      <c r="S98" s="359"/>
      <c r="T98" s="359"/>
      <c r="U98" s="360"/>
    </row>
    <row r="99" spans="1:21" x14ac:dyDescent="0.25">
      <c r="A99" s="5"/>
      <c r="B99" s="8">
        <v>4</v>
      </c>
      <c r="C99" s="363" t="str">
        <f>IF(O96="X","","Are KPC or KCC attributes equal or greater than 1.67 or inspected at 100%?")</f>
        <v>Are KPC or KCC attributes equal or greater than 1.67 or inspected at 100%?</v>
      </c>
      <c r="D99" s="363"/>
      <c r="E99" s="363"/>
      <c r="F99" s="363"/>
      <c r="G99" s="363"/>
      <c r="H99" s="363"/>
      <c r="I99" s="363"/>
      <c r="J99" s="363"/>
      <c r="K99" s="363"/>
      <c r="L99" s="356"/>
      <c r="M99" s="18"/>
      <c r="N99" s="19"/>
      <c r="O99" s="22"/>
      <c r="P99" s="358"/>
      <c r="Q99" s="359"/>
      <c r="R99" s="359"/>
      <c r="S99" s="359"/>
      <c r="T99" s="359"/>
      <c r="U99" s="360"/>
    </row>
    <row r="100" spans="1:21" ht="16.5" thickBot="1" x14ac:dyDescent="0.3">
      <c r="A100" s="5"/>
      <c r="B100" s="8">
        <v>5</v>
      </c>
      <c r="C100" s="363" t="str">
        <f>IF(O96="X","","Are other attributes (as applicable) equal or greater than 1.33 or inspected at 100%?")</f>
        <v>Are other attributes (as applicable) equal or greater than 1.33 or inspected at 100%?</v>
      </c>
      <c r="D100" s="363"/>
      <c r="E100" s="363"/>
      <c r="F100" s="363"/>
      <c r="G100" s="363"/>
      <c r="H100" s="363"/>
      <c r="I100" s="363"/>
      <c r="J100" s="363"/>
      <c r="K100" s="363"/>
      <c r="L100" s="356"/>
      <c r="M100" s="18"/>
      <c r="N100" s="19"/>
      <c r="O100" s="22"/>
      <c r="P100" s="358"/>
      <c r="Q100" s="359"/>
      <c r="R100" s="359"/>
      <c r="S100" s="359"/>
      <c r="T100" s="359"/>
      <c r="U100" s="360"/>
    </row>
    <row r="101" spans="1:21" ht="16.5" customHeight="1" thickBot="1" x14ac:dyDescent="0.3">
      <c r="A101" s="74" t="s">
        <v>74</v>
      </c>
      <c r="B101" s="257" t="s">
        <v>21</v>
      </c>
      <c r="C101" s="323"/>
      <c r="D101" s="323"/>
      <c r="E101" s="323"/>
      <c r="F101" s="323"/>
      <c r="G101" s="323"/>
      <c r="H101" s="323"/>
      <c r="I101" s="324"/>
      <c r="J101" s="324"/>
      <c r="K101" s="325"/>
      <c r="L101" s="59" t="str">
        <f>IF(COUNTIF(M102:O103,"X")&lt;&gt;(2-COUNTBLANK(C102:C103)),"Missed Entry",IF(N102="X","High",IF(N103="X","Medium","Low")))</f>
        <v>Missed Entry</v>
      </c>
      <c r="M101" s="33" t="s">
        <v>30</v>
      </c>
      <c r="N101" s="34" t="s">
        <v>31</v>
      </c>
      <c r="O101" s="15" t="s">
        <v>32</v>
      </c>
      <c r="P101" s="269" t="s">
        <v>38</v>
      </c>
      <c r="Q101" s="270"/>
      <c r="R101" s="270"/>
      <c r="S101" s="270"/>
      <c r="T101" s="270"/>
      <c r="U101" s="271"/>
    </row>
    <row r="102" spans="1:21" x14ac:dyDescent="0.25">
      <c r="A102" s="75"/>
      <c r="B102" s="7">
        <v>1</v>
      </c>
      <c r="C102" s="364" t="s">
        <v>160</v>
      </c>
      <c r="D102" s="364"/>
      <c r="E102" s="364"/>
      <c r="F102" s="364"/>
      <c r="G102" s="364"/>
      <c r="H102" s="364"/>
      <c r="I102" s="364"/>
      <c r="J102" s="364"/>
      <c r="K102" s="364"/>
      <c r="L102" s="356"/>
      <c r="M102" s="26"/>
      <c r="N102" s="27"/>
      <c r="O102" s="31"/>
      <c r="P102" s="358"/>
      <c r="Q102" s="359"/>
      <c r="R102" s="359"/>
      <c r="S102" s="359"/>
      <c r="T102" s="359"/>
      <c r="U102" s="360"/>
    </row>
    <row r="103" spans="1:21" ht="16.5" thickBot="1" x14ac:dyDescent="0.3">
      <c r="A103" s="73"/>
      <c r="B103" s="10">
        <v>2</v>
      </c>
      <c r="C103" s="401" t="str">
        <f>IF(O102="X","","Is A2LA,  ISO 17025 or etc. certification and scope provided for tests conducted? (does not include QMS certification)")</f>
        <v>Is A2LA,  ISO 17025 or etc. certification and scope provided for tests conducted? (does not include QMS certification)</v>
      </c>
      <c r="D103" s="401"/>
      <c r="E103" s="401"/>
      <c r="F103" s="401"/>
      <c r="G103" s="401"/>
      <c r="H103" s="401"/>
      <c r="I103" s="401"/>
      <c r="J103" s="401"/>
      <c r="K103" s="401"/>
      <c r="L103" s="402"/>
      <c r="M103" s="23"/>
      <c r="N103" s="24"/>
      <c r="O103" s="117"/>
      <c r="P103" s="358"/>
      <c r="Q103" s="359"/>
      <c r="R103" s="359"/>
      <c r="S103" s="359"/>
      <c r="T103" s="359"/>
      <c r="U103" s="360"/>
    </row>
    <row r="104" spans="1:21" ht="16.5" customHeight="1" thickBot="1" x14ac:dyDescent="0.3">
      <c r="A104" s="77" t="s">
        <v>24</v>
      </c>
      <c r="B104" s="257" t="s">
        <v>42</v>
      </c>
      <c r="C104" s="323"/>
      <c r="D104" s="323"/>
      <c r="E104" s="323"/>
      <c r="F104" s="323"/>
      <c r="G104" s="323"/>
      <c r="H104" s="323"/>
      <c r="I104" s="324"/>
      <c r="J104" s="324"/>
      <c r="K104" s="325"/>
      <c r="L104" s="59" t="str">
        <f>IF(COUNTIF(M105:O105,"x")&lt;1,"Missed Entry",IF(COUNTIF(N105,"x")&gt;0,"High","Low"))</f>
        <v>Missed Entry</v>
      </c>
      <c r="M104" s="13" t="s">
        <v>30</v>
      </c>
      <c r="N104" s="14" t="s">
        <v>31</v>
      </c>
      <c r="O104" s="15" t="s">
        <v>32</v>
      </c>
      <c r="P104" s="269" t="s">
        <v>38</v>
      </c>
      <c r="Q104" s="270"/>
      <c r="R104" s="270"/>
      <c r="S104" s="270"/>
      <c r="T104" s="270"/>
      <c r="U104" s="271"/>
    </row>
    <row r="105" spans="1:21" ht="16.5" thickBot="1" x14ac:dyDescent="0.3">
      <c r="A105" s="78"/>
      <c r="B105" s="7">
        <v>1</v>
      </c>
      <c r="C105" s="364" t="s">
        <v>61</v>
      </c>
      <c r="D105" s="364"/>
      <c r="E105" s="364"/>
      <c r="F105" s="364"/>
      <c r="G105" s="364"/>
      <c r="H105" s="364"/>
      <c r="I105" s="364"/>
      <c r="J105" s="364"/>
      <c r="K105" s="364"/>
      <c r="L105" s="356"/>
      <c r="M105" s="39"/>
      <c r="N105" s="40"/>
      <c r="O105" s="41"/>
      <c r="P105" s="358"/>
      <c r="Q105" s="359"/>
      <c r="R105" s="359"/>
      <c r="S105" s="359"/>
      <c r="T105" s="359"/>
      <c r="U105" s="360"/>
    </row>
    <row r="106" spans="1:21" ht="16.5" customHeight="1" thickBot="1" x14ac:dyDescent="0.3">
      <c r="A106" s="77" t="s">
        <v>75</v>
      </c>
      <c r="B106" s="257" t="s">
        <v>40</v>
      </c>
      <c r="C106" s="323"/>
      <c r="D106" s="323"/>
      <c r="E106" s="323"/>
      <c r="F106" s="323"/>
      <c r="G106" s="323"/>
      <c r="H106" s="323"/>
      <c r="I106" s="324"/>
      <c r="J106" s="324"/>
      <c r="K106" s="325"/>
      <c r="L106" s="59" t="str">
        <f>IF(COUNTIF(M107:O108,"X")&lt;&gt;(2-COUNTBLANK(C107:C108)),"Missed Entry",IF(COUNTIF(N107:N108,"x")&gt;0,"High","Low"))</f>
        <v>Missed Entry</v>
      </c>
      <c r="M106" s="42" t="s">
        <v>30</v>
      </c>
      <c r="N106" s="43" t="s">
        <v>31</v>
      </c>
      <c r="O106" s="44" t="s">
        <v>32</v>
      </c>
      <c r="P106" s="269" t="s">
        <v>38</v>
      </c>
      <c r="Q106" s="270"/>
      <c r="R106" s="270"/>
      <c r="S106" s="270"/>
      <c r="T106" s="270"/>
      <c r="U106" s="271"/>
    </row>
    <row r="107" spans="1:21" ht="16.5" customHeight="1" x14ac:dyDescent="0.25">
      <c r="A107" s="5"/>
      <c r="B107" s="7">
        <v>1</v>
      </c>
      <c r="C107" s="365" t="s">
        <v>161</v>
      </c>
      <c r="D107" s="409"/>
      <c r="E107" s="409"/>
      <c r="F107" s="409"/>
      <c r="G107" s="409"/>
      <c r="H107" s="409"/>
      <c r="I107" s="409"/>
      <c r="J107" s="409"/>
      <c r="K107" s="409"/>
      <c r="L107" s="410"/>
      <c r="M107" s="16"/>
      <c r="N107" s="17"/>
      <c r="O107" s="38"/>
      <c r="P107" s="358"/>
      <c r="Q107" s="359"/>
      <c r="R107" s="359"/>
      <c r="S107" s="359"/>
      <c r="T107" s="359"/>
      <c r="U107" s="360"/>
    </row>
    <row r="108" spans="1:21" ht="16.5" customHeight="1" thickBot="1" x14ac:dyDescent="0.3">
      <c r="A108" s="5"/>
      <c r="B108" s="12">
        <v>2</v>
      </c>
      <c r="C108" s="398" t="str">
        <f>IF(O107="X","","Does the checking aid agree with part dimensional requirements?  Includes layout, drawings proof of calibration, etc")</f>
        <v>Does the checking aid agree with part dimensional requirements?  Includes layout, drawings proof of calibration, etc</v>
      </c>
      <c r="D108" s="399"/>
      <c r="E108" s="399"/>
      <c r="F108" s="399"/>
      <c r="G108" s="399"/>
      <c r="H108" s="399"/>
      <c r="I108" s="399"/>
      <c r="J108" s="399"/>
      <c r="K108" s="399"/>
      <c r="L108" s="400"/>
      <c r="M108" s="45"/>
      <c r="N108" s="40"/>
      <c r="O108" s="117"/>
      <c r="P108" s="358"/>
      <c r="Q108" s="359"/>
      <c r="R108" s="359"/>
      <c r="S108" s="359"/>
      <c r="T108" s="359"/>
      <c r="U108" s="360"/>
    </row>
    <row r="109" spans="1:21" ht="16.5" customHeight="1" thickBot="1" x14ac:dyDescent="0.3">
      <c r="A109" s="77" t="s">
        <v>76</v>
      </c>
      <c r="B109" s="257" t="s">
        <v>49</v>
      </c>
      <c r="C109" s="323"/>
      <c r="D109" s="323"/>
      <c r="E109" s="323"/>
      <c r="F109" s="323"/>
      <c r="G109" s="323"/>
      <c r="H109" s="323"/>
      <c r="I109" s="324"/>
      <c r="J109" s="324"/>
      <c r="K109" s="325"/>
      <c r="L109" s="95"/>
      <c r="M109" s="47"/>
      <c r="N109" s="47"/>
      <c r="O109" s="48"/>
      <c r="P109" s="269"/>
      <c r="Q109" s="270"/>
      <c r="R109" s="270"/>
      <c r="S109" s="270"/>
      <c r="T109" s="270"/>
      <c r="U109" s="271"/>
    </row>
    <row r="110" spans="1:21" ht="16.5" customHeight="1" thickBot="1" x14ac:dyDescent="0.3">
      <c r="A110" s="77" t="s">
        <v>25</v>
      </c>
      <c r="B110" s="260" t="s">
        <v>22</v>
      </c>
      <c r="C110" s="261"/>
      <c r="D110" s="261"/>
      <c r="E110" s="261"/>
      <c r="F110" s="261"/>
      <c r="G110" s="261"/>
      <c r="H110" s="261"/>
      <c r="I110" s="261"/>
      <c r="J110" s="261"/>
      <c r="K110" s="261"/>
      <c r="L110" s="61" t="str">
        <f>IF(COUNTIF(M111:O112,"x")&lt;2,"Missed Entry",IF(COUNTIF(N111:N112,"x")&gt;0,"High","Low"))</f>
        <v>Missed Entry</v>
      </c>
      <c r="M110" s="49" t="s">
        <v>30</v>
      </c>
      <c r="N110" s="50" t="s">
        <v>31</v>
      </c>
      <c r="O110" s="51" t="s">
        <v>32</v>
      </c>
      <c r="P110" s="269" t="s">
        <v>38</v>
      </c>
      <c r="Q110" s="270"/>
      <c r="R110" s="270"/>
      <c r="S110" s="270"/>
      <c r="T110" s="270"/>
      <c r="U110" s="271"/>
    </row>
    <row r="111" spans="1:21" x14ac:dyDescent="0.25">
      <c r="A111" s="5"/>
      <c r="B111" s="9">
        <v>1</v>
      </c>
      <c r="C111" s="363" t="s">
        <v>279</v>
      </c>
      <c r="D111" s="363"/>
      <c r="E111" s="363"/>
      <c r="F111" s="363"/>
      <c r="G111" s="363"/>
      <c r="H111" s="363"/>
      <c r="I111" s="363"/>
      <c r="J111" s="363"/>
      <c r="K111" s="363"/>
      <c r="L111" s="356"/>
      <c r="M111" s="18"/>
      <c r="N111" s="19"/>
      <c r="O111" s="62"/>
      <c r="P111" s="358"/>
      <c r="Q111" s="359"/>
      <c r="R111" s="359"/>
      <c r="S111" s="359"/>
      <c r="T111" s="359"/>
      <c r="U111" s="360"/>
    </row>
    <row r="112" spans="1:21" ht="16.5" thickBot="1" x14ac:dyDescent="0.3">
      <c r="A112" s="79"/>
      <c r="B112" s="8">
        <v>2</v>
      </c>
      <c r="C112" s="363" t="s">
        <v>6</v>
      </c>
      <c r="D112" s="363"/>
      <c r="E112" s="363"/>
      <c r="F112" s="363"/>
      <c r="G112" s="363"/>
      <c r="H112" s="363"/>
      <c r="I112" s="363"/>
      <c r="J112" s="363"/>
      <c r="K112" s="363"/>
      <c r="L112" s="356"/>
      <c r="M112" s="28"/>
      <c r="N112" s="29"/>
      <c r="O112" s="91"/>
      <c r="P112" s="358"/>
      <c r="Q112" s="359"/>
      <c r="R112" s="359"/>
      <c r="S112" s="359"/>
      <c r="T112" s="359"/>
      <c r="U112" s="360"/>
    </row>
    <row r="113" spans="1:21" ht="16.5" customHeight="1" thickBot="1" x14ac:dyDescent="0.3">
      <c r="A113" s="72" t="s">
        <v>26</v>
      </c>
      <c r="B113" s="260" t="s">
        <v>23</v>
      </c>
      <c r="C113" s="261"/>
      <c r="D113" s="261"/>
      <c r="E113" s="261"/>
      <c r="F113" s="261"/>
      <c r="G113" s="261"/>
      <c r="H113" s="261"/>
      <c r="I113" s="261"/>
      <c r="J113" s="261"/>
      <c r="K113" s="261"/>
      <c r="L113" s="59" t="str">
        <f>IF(COUNTIF(M114:O115,"X")&lt;&gt;(2-COUNTBLANK(C114:C115)),"Missed Entry",IF(COUNTIF(N114:N115,"x")&gt;0,"High","Low"))</f>
        <v>Missed Entry</v>
      </c>
      <c r="M113" s="52" t="s">
        <v>30</v>
      </c>
      <c r="N113" s="53" t="s">
        <v>31</v>
      </c>
      <c r="O113" s="54" t="s">
        <v>32</v>
      </c>
      <c r="P113" s="269" t="s">
        <v>38</v>
      </c>
      <c r="Q113" s="270"/>
      <c r="R113" s="270"/>
      <c r="S113" s="270"/>
      <c r="T113" s="270"/>
      <c r="U113" s="271"/>
    </row>
    <row r="114" spans="1:21" ht="15.75" customHeight="1" x14ac:dyDescent="0.25">
      <c r="A114" s="80"/>
      <c r="B114" s="55">
        <v>1</v>
      </c>
      <c r="C114" s="406" t="s">
        <v>162</v>
      </c>
      <c r="D114" s="407"/>
      <c r="E114" s="407"/>
      <c r="F114" s="407"/>
      <c r="G114" s="407"/>
      <c r="H114" s="407"/>
      <c r="I114" s="407"/>
      <c r="J114" s="407"/>
      <c r="K114" s="407"/>
      <c r="L114" s="408"/>
      <c r="M114" s="25"/>
      <c r="N114" s="17"/>
      <c r="O114" s="30"/>
      <c r="P114" s="358"/>
      <c r="Q114" s="359"/>
      <c r="R114" s="359"/>
      <c r="S114" s="359"/>
      <c r="T114" s="359"/>
      <c r="U114" s="360"/>
    </row>
    <row r="115" spans="1:21" ht="15.75" customHeight="1" thickBot="1" x14ac:dyDescent="0.3">
      <c r="A115" s="5"/>
      <c r="B115" s="12">
        <v>2</v>
      </c>
      <c r="C115" s="374" t="str">
        <f>IF(O114="X","","Are tools properly marked?  HDTL, 'Property of HDMC', Part Number")</f>
        <v>Are tools properly marked?  HDTL, 'Property of HDMC', Part Number</v>
      </c>
      <c r="D115" s="374"/>
      <c r="E115" s="374"/>
      <c r="F115" s="374"/>
      <c r="G115" s="374"/>
      <c r="H115" s="374"/>
      <c r="I115" s="374"/>
      <c r="J115" s="374"/>
      <c r="K115" s="374"/>
      <c r="L115" s="375"/>
      <c r="M115" s="56"/>
      <c r="N115" s="36"/>
      <c r="O115" s="117"/>
      <c r="P115" s="358"/>
      <c r="Q115" s="359"/>
      <c r="R115" s="359"/>
      <c r="S115" s="359"/>
      <c r="T115" s="359"/>
      <c r="U115" s="360"/>
    </row>
    <row r="116" spans="1:21" ht="16.5" customHeight="1" thickBot="1" x14ac:dyDescent="0.3">
      <c r="A116" s="71" t="s">
        <v>27</v>
      </c>
      <c r="B116" s="260" t="s">
        <v>37</v>
      </c>
      <c r="C116" s="261"/>
      <c r="D116" s="261"/>
      <c r="E116" s="261"/>
      <c r="F116" s="261"/>
      <c r="G116" s="261"/>
      <c r="H116" s="261"/>
      <c r="I116" s="261"/>
      <c r="J116" s="261"/>
      <c r="K116" s="261"/>
      <c r="L116" s="59" t="str">
        <f>IF(COUNTIF(M117:O119,"X")&lt;&gt;(3-COUNTBLANK(C117:C119)),"Missed Entry",IF(COUNTIF(N117:N118,"x")&gt;0,"High",IF(AND(COUNTIF(M117:M118,"X"),N119="X"),"Medium","Low")))</f>
        <v>Missed Entry</v>
      </c>
      <c r="M116" s="13" t="s">
        <v>30</v>
      </c>
      <c r="N116" s="14" t="s">
        <v>31</v>
      </c>
      <c r="O116" s="15" t="s">
        <v>32</v>
      </c>
      <c r="P116" s="269" t="s">
        <v>38</v>
      </c>
      <c r="Q116" s="270"/>
      <c r="R116" s="270"/>
      <c r="S116" s="270"/>
      <c r="T116" s="270"/>
      <c r="U116" s="271"/>
    </row>
    <row r="117" spans="1:21" x14ac:dyDescent="0.25">
      <c r="A117" s="5"/>
      <c r="B117" s="9">
        <v>1</v>
      </c>
      <c r="C117" s="364" t="s">
        <v>48</v>
      </c>
      <c r="D117" s="364"/>
      <c r="E117" s="364"/>
      <c r="F117" s="364"/>
      <c r="G117" s="364"/>
      <c r="H117" s="364"/>
      <c r="I117" s="364"/>
      <c r="J117" s="364"/>
      <c r="K117" s="364"/>
      <c r="L117" s="365"/>
      <c r="M117" s="16"/>
      <c r="N117" s="17"/>
      <c r="O117" s="38"/>
      <c r="P117" s="358"/>
      <c r="Q117" s="359"/>
      <c r="R117" s="359"/>
      <c r="S117" s="359"/>
      <c r="T117" s="359"/>
      <c r="U117" s="360"/>
    </row>
    <row r="118" spans="1:21" x14ac:dyDescent="0.25">
      <c r="A118" s="5"/>
      <c r="B118" s="7">
        <v>2</v>
      </c>
      <c r="C118" s="363" t="s">
        <v>43</v>
      </c>
      <c r="D118" s="363"/>
      <c r="E118" s="363"/>
      <c r="F118" s="363"/>
      <c r="G118" s="363"/>
      <c r="H118" s="363"/>
      <c r="I118" s="363"/>
      <c r="J118" s="363"/>
      <c r="K118" s="363"/>
      <c r="L118" s="383"/>
      <c r="M118" s="35"/>
      <c r="N118" s="36"/>
      <c r="O118" s="37"/>
      <c r="P118" s="358"/>
      <c r="Q118" s="359"/>
      <c r="R118" s="359"/>
      <c r="S118" s="359"/>
      <c r="T118" s="359"/>
      <c r="U118" s="360"/>
    </row>
    <row r="119" spans="1:21" ht="16.5" thickBot="1" x14ac:dyDescent="0.3">
      <c r="A119" s="61"/>
      <c r="B119" s="10">
        <v>3</v>
      </c>
      <c r="C119" s="367" t="str">
        <f>IF(O18="X","","Is Family Part number detail complete?")</f>
        <v>Is Family Part number detail complete?</v>
      </c>
      <c r="D119" s="367"/>
      <c r="E119" s="367"/>
      <c r="F119" s="367"/>
      <c r="G119" s="367"/>
      <c r="H119" s="367"/>
      <c r="I119" s="367"/>
      <c r="J119" s="367"/>
      <c r="K119" s="367"/>
      <c r="L119" s="368"/>
      <c r="M119" s="57"/>
      <c r="N119" s="58"/>
      <c r="O119" s="91"/>
      <c r="P119" s="403"/>
      <c r="Q119" s="404"/>
      <c r="R119" s="404"/>
      <c r="S119" s="404"/>
      <c r="T119" s="404"/>
      <c r="U119" s="405"/>
    </row>
  </sheetData>
  <sheetProtection sheet="1" objects="1" scenarios="1" formatCells="0" formatRows="0"/>
  <mergeCells count="237">
    <mergeCell ref="C119:L119"/>
    <mergeCell ref="P119:U119"/>
    <mergeCell ref="C48:L48"/>
    <mergeCell ref="C50:L50"/>
    <mergeCell ref="B116:K116"/>
    <mergeCell ref="P116:U116"/>
    <mergeCell ref="C117:L117"/>
    <mergeCell ref="P117:U117"/>
    <mergeCell ref="C118:L118"/>
    <mergeCell ref="P118:U118"/>
    <mergeCell ref="B113:K113"/>
    <mergeCell ref="P113:U113"/>
    <mergeCell ref="C114:L114"/>
    <mergeCell ref="P114:U114"/>
    <mergeCell ref="C115:L115"/>
    <mergeCell ref="P115:U115"/>
    <mergeCell ref="B110:K110"/>
    <mergeCell ref="P110:U110"/>
    <mergeCell ref="C111:L111"/>
    <mergeCell ref="P111:U111"/>
    <mergeCell ref="C112:L112"/>
    <mergeCell ref="P112:U112"/>
    <mergeCell ref="C107:L107"/>
    <mergeCell ref="P107:U107"/>
    <mergeCell ref="C108:L108"/>
    <mergeCell ref="P108:U108"/>
    <mergeCell ref="B109:K109"/>
    <mergeCell ref="P109:U109"/>
    <mergeCell ref="B104:K104"/>
    <mergeCell ref="P104:U104"/>
    <mergeCell ref="C105:L105"/>
    <mergeCell ref="P105:U105"/>
    <mergeCell ref="B106:K106"/>
    <mergeCell ref="P106:U106"/>
    <mergeCell ref="B101:K101"/>
    <mergeCell ref="P101:U101"/>
    <mergeCell ref="C102:L102"/>
    <mergeCell ref="P102:U102"/>
    <mergeCell ref="C103:L103"/>
    <mergeCell ref="P103:U103"/>
    <mergeCell ref="C98:L98"/>
    <mergeCell ref="P98:U98"/>
    <mergeCell ref="C99:L99"/>
    <mergeCell ref="P99:U99"/>
    <mergeCell ref="C100:L100"/>
    <mergeCell ref="P100:U100"/>
    <mergeCell ref="B95:K95"/>
    <mergeCell ref="P95:U95"/>
    <mergeCell ref="C96:L96"/>
    <mergeCell ref="P96:U96"/>
    <mergeCell ref="C97:L97"/>
    <mergeCell ref="P97:U97"/>
    <mergeCell ref="C92:L92"/>
    <mergeCell ref="P92:U92"/>
    <mergeCell ref="C93:L93"/>
    <mergeCell ref="P93:U93"/>
    <mergeCell ref="C94:L94"/>
    <mergeCell ref="P94:U94"/>
    <mergeCell ref="C89:L89"/>
    <mergeCell ref="P89:U89"/>
    <mergeCell ref="C90:L90"/>
    <mergeCell ref="P90:U90"/>
    <mergeCell ref="C91:L91"/>
    <mergeCell ref="P91:U91"/>
    <mergeCell ref="C86:L86"/>
    <mergeCell ref="P86:U86"/>
    <mergeCell ref="C87:L87"/>
    <mergeCell ref="P87:U87"/>
    <mergeCell ref="B88:K88"/>
    <mergeCell ref="P88:U88"/>
    <mergeCell ref="C83:L83"/>
    <mergeCell ref="P83:U83"/>
    <mergeCell ref="C84:L84"/>
    <mergeCell ref="P84:U84"/>
    <mergeCell ref="C85:L85"/>
    <mergeCell ref="P85:U85"/>
    <mergeCell ref="C80:L80"/>
    <mergeCell ref="P80:U80"/>
    <mergeCell ref="C81:L81"/>
    <mergeCell ref="P81:U81"/>
    <mergeCell ref="C82:L82"/>
    <mergeCell ref="P82:U82"/>
    <mergeCell ref="C78:L78"/>
    <mergeCell ref="C74:L74"/>
    <mergeCell ref="P78:U78"/>
    <mergeCell ref="B79:K79"/>
    <mergeCell ref="P79:U79"/>
    <mergeCell ref="C76:L76"/>
    <mergeCell ref="P74:U74"/>
    <mergeCell ref="C77:L77"/>
    <mergeCell ref="P76:U76"/>
    <mergeCell ref="P77:U77"/>
    <mergeCell ref="C75:L75"/>
    <mergeCell ref="P75:U75"/>
    <mergeCell ref="C71:L71"/>
    <mergeCell ref="P71:U71"/>
    <mergeCell ref="B72:K72"/>
    <mergeCell ref="P72:U72"/>
    <mergeCell ref="C73:L73"/>
    <mergeCell ref="P73:U73"/>
    <mergeCell ref="C68:L68"/>
    <mergeCell ref="P68:U68"/>
    <mergeCell ref="C69:L69"/>
    <mergeCell ref="P69:U69"/>
    <mergeCell ref="C70:L70"/>
    <mergeCell ref="P70:U70"/>
    <mergeCell ref="C65:L65"/>
    <mergeCell ref="P65:U65"/>
    <mergeCell ref="C66:L66"/>
    <mergeCell ref="P66:U66"/>
    <mergeCell ref="C67:L67"/>
    <mergeCell ref="P67:U67"/>
    <mergeCell ref="C61:L61"/>
    <mergeCell ref="P61:U61"/>
    <mergeCell ref="B62:K62"/>
    <mergeCell ref="P62:U62"/>
    <mergeCell ref="C63:L63"/>
    <mergeCell ref="P63:U63"/>
    <mergeCell ref="C64:L64"/>
    <mergeCell ref="P64:U64"/>
    <mergeCell ref="C58:L58"/>
    <mergeCell ref="P58:U58"/>
    <mergeCell ref="C59:L59"/>
    <mergeCell ref="P59:U59"/>
    <mergeCell ref="C60:L60"/>
    <mergeCell ref="P60:U60"/>
    <mergeCell ref="C55:L55"/>
    <mergeCell ref="P55:U55"/>
    <mergeCell ref="C56:L56"/>
    <mergeCell ref="P56:U56"/>
    <mergeCell ref="C57:L57"/>
    <mergeCell ref="P57:U57"/>
    <mergeCell ref="C52:L52"/>
    <mergeCell ref="P52:U52"/>
    <mergeCell ref="C53:L53"/>
    <mergeCell ref="P53:U53"/>
    <mergeCell ref="C54:L54"/>
    <mergeCell ref="P54:U54"/>
    <mergeCell ref="B49:K49"/>
    <mergeCell ref="P49:U49"/>
    <mergeCell ref="C44:L44"/>
    <mergeCell ref="P50:U50"/>
    <mergeCell ref="C51:L51"/>
    <mergeCell ref="P51:U51"/>
    <mergeCell ref="P46:U46"/>
    <mergeCell ref="C47:L47"/>
    <mergeCell ref="P47:U47"/>
    <mergeCell ref="X48:AG48"/>
    <mergeCell ref="P48:U48"/>
    <mergeCell ref="B43:K43"/>
    <mergeCell ref="P43:U43"/>
    <mergeCell ref="C45:L45"/>
    <mergeCell ref="P44:U44"/>
    <mergeCell ref="C46:L46"/>
    <mergeCell ref="P45:U45"/>
    <mergeCell ref="C40:L40"/>
    <mergeCell ref="P40:U40"/>
    <mergeCell ref="C41:L41"/>
    <mergeCell ref="P41:U41"/>
    <mergeCell ref="C42:L42"/>
    <mergeCell ref="P42:U42"/>
    <mergeCell ref="C37:L37"/>
    <mergeCell ref="P37:U37"/>
    <mergeCell ref="C38:L38"/>
    <mergeCell ref="P38:U38"/>
    <mergeCell ref="C39:L39"/>
    <mergeCell ref="P39:U39"/>
    <mergeCell ref="C34:L34"/>
    <mergeCell ref="P34:U34"/>
    <mergeCell ref="B35:K35"/>
    <mergeCell ref="P35:U35"/>
    <mergeCell ref="C36:L36"/>
    <mergeCell ref="P36:U36"/>
    <mergeCell ref="B31:K31"/>
    <mergeCell ref="P31:U31"/>
    <mergeCell ref="C32:L32"/>
    <mergeCell ref="P32:U32"/>
    <mergeCell ref="B33:K33"/>
    <mergeCell ref="P33:U33"/>
    <mergeCell ref="C28:L28"/>
    <mergeCell ref="P28:U28"/>
    <mergeCell ref="C29:L29"/>
    <mergeCell ref="P29:U29"/>
    <mergeCell ref="C30:L30"/>
    <mergeCell ref="P30:U30"/>
    <mergeCell ref="C25:L25"/>
    <mergeCell ref="P25:U25"/>
    <mergeCell ref="C26:L26"/>
    <mergeCell ref="P26:U26"/>
    <mergeCell ref="B27:K27"/>
    <mergeCell ref="P27:U27"/>
    <mergeCell ref="B22:K22"/>
    <mergeCell ref="P22:U22"/>
    <mergeCell ref="C23:L23"/>
    <mergeCell ref="P23:U23"/>
    <mergeCell ref="C24:L24"/>
    <mergeCell ref="P24:U24"/>
    <mergeCell ref="C19:L19"/>
    <mergeCell ref="P19:U19"/>
    <mergeCell ref="C20:L20"/>
    <mergeCell ref="P20:U20"/>
    <mergeCell ref="C21:L21"/>
    <mergeCell ref="P21:U21"/>
    <mergeCell ref="C16:L16"/>
    <mergeCell ref="P16:U16"/>
    <mergeCell ref="C17:L17"/>
    <mergeCell ref="P17:U17"/>
    <mergeCell ref="C18:L18"/>
    <mergeCell ref="P18:U18"/>
    <mergeCell ref="C13:L13"/>
    <mergeCell ref="P13:U13"/>
    <mergeCell ref="C14:L14"/>
    <mergeCell ref="P14:U14"/>
    <mergeCell ref="C15:L15"/>
    <mergeCell ref="P15:U15"/>
    <mergeCell ref="C10:L10"/>
    <mergeCell ref="P10:U10"/>
    <mergeCell ref="C11:L11"/>
    <mergeCell ref="P11:U11"/>
    <mergeCell ref="C12:L12"/>
    <mergeCell ref="P12:U12"/>
    <mergeCell ref="M6:O6"/>
    <mergeCell ref="E7:H7"/>
    <mergeCell ref="I7:J7"/>
    <mergeCell ref="M7:O7"/>
    <mergeCell ref="B9:K9"/>
    <mergeCell ref="P9:U9"/>
    <mergeCell ref="A1:O2"/>
    <mergeCell ref="R1:S1"/>
    <mergeCell ref="S2:U2"/>
    <mergeCell ref="P3:U3"/>
    <mergeCell ref="E4:H4"/>
    <mergeCell ref="K4:O4"/>
    <mergeCell ref="P4:U8"/>
    <mergeCell ref="E5:H5"/>
    <mergeCell ref="K5:O5"/>
    <mergeCell ref="E6:H6"/>
  </mergeCells>
  <conditionalFormatting sqref="L9 L22 L116 L113 L110 L106 L104 L101 L95 L88 L79 L72 L62 L49 L43 L35 L33 L31 L27">
    <cfRule type="expression" dxfId="5" priority="2" stopIfTrue="1">
      <formula>OR(L9="Missed Entry",L9="High")</formula>
    </cfRule>
    <cfRule type="cellIs" dxfId="4" priority="3" stopIfTrue="1" operator="equal">
      <formula>"Low"</formula>
    </cfRule>
    <cfRule type="cellIs" dxfId="3" priority="4" stopIfTrue="1" operator="equal">
      <formula>"Medium"</formula>
    </cfRule>
  </conditionalFormatting>
  <conditionalFormatting sqref="R1">
    <cfRule type="cellIs" dxfId="2" priority="1" stopIfTrue="1" operator="equal">
      <formula>"Medium"</formula>
    </cfRule>
    <cfRule type="cellIs" dxfId="1" priority="5" stopIfTrue="1" operator="equal">
      <formula>"High"</formula>
    </cfRule>
    <cfRule type="cellIs" dxfId="0" priority="6" stopIfTrue="1" operator="equal">
      <formula>"Low"</formula>
    </cfRule>
  </conditionalFormatting>
  <pageMargins left="0" right="0" top="0" bottom="0" header="0.5" footer="0.5"/>
  <pageSetup scale="50" fitToHeight="0" orientation="portrait" r:id="rId1"/>
  <headerFooter alignWithMargins="0">
    <oddFooter>&amp;L&amp;F</oddFooter>
  </headerFooter>
  <rowBreaks count="1" manualBreakCount="1">
    <brk id="94"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6"/>
  <sheetViews>
    <sheetView zoomScale="80" zoomScaleNormal="80" workbookViewId="0">
      <selection activeCell="G15" sqref="G15"/>
    </sheetView>
  </sheetViews>
  <sheetFormatPr defaultRowHeight="12.75" x14ac:dyDescent="0.2"/>
  <cols>
    <col min="1" max="1" width="13.7109375" style="216" bestFit="1" customWidth="1"/>
    <col min="2" max="2" width="13.85546875" style="205" bestFit="1" customWidth="1"/>
    <col min="3" max="3" width="16.5703125" style="208" bestFit="1" customWidth="1"/>
    <col min="4" max="4" width="13.140625" style="205" bestFit="1" customWidth="1"/>
    <col min="5" max="5" width="10.85546875" style="205" bestFit="1" customWidth="1"/>
    <col min="6" max="78" width="4.42578125" style="205" customWidth="1"/>
    <col min="79" max="16384" width="9.140625" style="205"/>
  </cols>
  <sheetData>
    <row r="1" spans="1:78" s="230" customFormat="1" ht="282.75" customHeight="1" thickBot="1" x14ac:dyDescent="0.25">
      <c r="A1" s="218" t="s">
        <v>78</v>
      </c>
      <c r="B1" s="219" t="s">
        <v>79</v>
      </c>
      <c r="C1" s="219" t="s">
        <v>80</v>
      </c>
      <c r="D1" s="219" t="s">
        <v>81</v>
      </c>
      <c r="E1" s="219" t="s">
        <v>82</v>
      </c>
      <c r="F1" s="219" t="s">
        <v>83</v>
      </c>
      <c r="G1" s="220" t="s">
        <v>84</v>
      </c>
      <c r="H1" s="118" t="s">
        <v>153</v>
      </c>
      <c r="I1" s="221" t="s">
        <v>209</v>
      </c>
      <c r="J1" s="222" t="s">
        <v>85</v>
      </c>
      <c r="K1" s="222" t="s">
        <v>86</v>
      </c>
      <c r="L1" s="222" t="s">
        <v>87</v>
      </c>
      <c r="M1" s="222" t="s">
        <v>88</v>
      </c>
      <c r="N1" s="222" t="s">
        <v>89</v>
      </c>
      <c r="O1" s="222" t="s">
        <v>216</v>
      </c>
      <c r="P1" s="219" t="s">
        <v>90</v>
      </c>
      <c r="Q1" s="223" t="s">
        <v>91</v>
      </c>
      <c r="R1" s="223" t="s">
        <v>92</v>
      </c>
      <c r="S1" s="223" t="s">
        <v>93</v>
      </c>
      <c r="T1" s="219" t="s">
        <v>94</v>
      </c>
      <c r="U1" s="223" t="s">
        <v>210</v>
      </c>
      <c r="V1" s="223" t="s">
        <v>95</v>
      </c>
      <c r="W1" s="219" t="s">
        <v>96</v>
      </c>
      <c r="X1" s="222" t="s">
        <v>97</v>
      </c>
      <c r="Y1" s="219" t="s">
        <v>98</v>
      </c>
      <c r="Z1" s="223" t="s">
        <v>99</v>
      </c>
      <c r="AA1" s="219" t="s">
        <v>100</v>
      </c>
      <c r="AB1" s="222" t="s">
        <v>213</v>
      </c>
      <c r="AC1" s="222" t="s">
        <v>211</v>
      </c>
      <c r="AD1" s="223" t="s">
        <v>212</v>
      </c>
      <c r="AE1" s="223" t="s">
        <v>101</v>
      </c>
      <c r="AF1" s="223" t="s">
        <v>102</v>
      </c>
      <c r="AG1" s="219" t="s">
        <v>103</v>
      </c>
      <c r="AH1" s="219" t="s">
        <v>104</v>
      </c>
      <c r="AI1" s="219" t="s">
        <v>105</v>
      </c>
      <c r="AJ1" s="224" t="s">
        <v>213</v>
      </c>
      <c r="AK1" s="225" t="s">
        <v>212</v>
      </c>
      <c r="AL1" s="226" t="s">
        <v>106</v>
      </c>
      <c r="AM1" s="223" t="s">
        <v>107</v>
      </c>
      <c r="AN1" s="223" t="s">
        <v>108</v>
      </c>
      <c r="AO1" s="227" t="s">
        <v>109</v>
      </c>
      <c r="AP1" s="227" t="s">
        <v>110</v>
      </c>
      <c r="AQ1" s="223" t="s">
        <v>111</v>
      </c>
      <c r="AR1" s="227" t="s">
        <v>112</v>
      </c>
      <c r="AS1" s="227" t="s">
        <v>113</v>
      </c>
      <c r="AT1" s="223" t="s">
        <v>114</v>
      </c>
      <c r="AU1" s="223" t="s">
        <v>115</v>
      </c>
      <c r="AV1" s="223" t="s">
        <v>116</v>
      </c>
      <c r="AW1" s="219" t="s">
        <v>117</v>
      </c>
      <c r="AX1" s="223" t="s">
        <v>118</v>
      </c>
      <c r="AY1" s="223" t="s">
        <v>119</v>
      </c>
      <c r="AZ1" s="219" t="s">
        <v>120</v>
      </c>
      <c r="BA1" s="223" t="s">
        <v>121</v>
      </c>
      <c r="BB1" s="223" t="s">
        <v>122</v>
      </c>
      <c r="BC1" s="223" t="s">
        <v>123</v>
      </c>
      <c r="BD1" s="223" t="s">
        <v>124</v>
      </c>
      <c r="BE1" s="223" t="s">
        <v>125</v>
      </c>
      <c r="BF1" s="219" t="s">
        <v>126</v>
      </c>
      <c r="BG1" s="223" t="s">
        <v>127</v>
      </c>
      <c r="BH1" s="223" t="s">
        <v>128</v>
      </c>
      <c r="BI1" s="223" t="s">
        <v>129</v>
      </c>
      <c r="BJ1" s="223" t="s">
        <v>217</v>
      </c>
      <c r="BK1" s="219" t="s">
        <v>130</v>
      </c>
      <c r="BL1" s="223" t="s">
        <v>131</v>
      </c>
      <c r="BM1" s="223" t="s">
        <v>132</v>
      </c>
      <c r="BN1" s="219" t="s">
        <v>133</v>
      </c>
      <c r="BO1" s="223" t="s">
        <v>134</v>
      </c>
      <c r="BP1" s="219" t="s">
        <v>135</v>
      </c>
      <c r="BQ1" s="219" t="s">
        <v>136</v>
      </c>
      <c r="BR1" s="223" t="s">
        <v>137</v>
      </c>
      <c r="BS1" s="219" t="s">
        <v>138</v>
      </c>
      <c r="BT1" s="222" t="s">
        <v>139</v>
      </c>
      <c r="BU1" s="223" t="s">
        <v>140</v>
      </c>
      <c r="BV1" s="219" t="s">
        <v>141</v>
      </c>
      <c r="BW1" s="223" t="s">
        <v>142</v>
      </c>
      <c r="BX1" s="219" t="s">
        <v>143</v>
      </c>
      <c r="BY1" s="228" t="s">
        <v>144</v>
      </c>
      <c r="BZ1" s="229" t="s">
        <v>214</v>
      </c>
    </row>
    <row r="2" spans="1:78" ht="13.5" customHeight="1" x14ac:dyDescent="0.2">
      <c r="A2" s="198">
        <f>'Review Form '!E4</f>
        <v>0</v>
      </c>
      <c r="B2" s="198">
        <f>'Review Form '!E5</f>
        <v>0</v>
      </c>
      <c r="C2" s="198">
        <f>'Review Form '!E6</f>
        <v>0</v>
      </c>
      <c r="D2" s="198">
        <f>'Review Form '!E7</f>
        <v>0</v>
      </c>
      <c r="E2" s="198">
        <f>'Review Form '!K4</f>
        <v>0</v>
      </c>
      <c r="F2" s="198">
        <f>'Review Form '!K7</f>
        <v>0</v>
      </c>
      <c r="G2" s="199" t="str">
        <f>IF('Review Form '!R1="Low","A",IF('Review Form '!R1="Medium","NCA","R"))</f>
        <v>R</v>
      </c>
      <c r="H2" s="200" t="str">
        <f>IF('Review Form '!L9="Low","L",IF('Review Form '!L9="High","H",IF('Review Form '!L9="Medium","M","")))</f>
        <v/>
      </c>
      <c r="I2" s="201">
        <f>'Review Form '!N10</f>
        <v>0</v>
      </c>
      <c r="J2" s="201">
        <f>'Review Form '!N11</f>
        <v>0</v>
      </c>
      <c r="K2" s="201">
        <f>'Review Form '!N12</f>
        <v>0</v>
      </c>
      <c r="L2" s="201" t="str">
        <f>IF(COUNTIF('Review Form '!N13:N14,"X")&gt;0,"X","0")</f>
        <v>0</v>
      </c>
      <c r="M2" s="201" t="str">
        <f>IF(COUNTIF('Review Form '!M15:M17,"X")+COUNTIF('Review Form '!M21,"x")&gt;0,"X","0")</f>
        <v>0</v>
      </c>
      <c r="N2" s="201" t="str">
        <f>IF(COUNTIF('Review Form '!N18:N20,"X")&gt;0,"X","0")</f>
        <v>0</v>
      </c>
      <c r="O2" s="202">
        <f>IF('Review Form '!N17="X","B",0)</f>
        <v>0</v>
      </c>
      <c r="P2" s="203" t="str">
        <f>IF('Review Form '!L22="Low","L",IF('Review Form '!L22="High","H",IF('Review Form '!L22="Medium","M","")))</f>
        <v/>
      </c>
      <c r="Q2" s="202">
        <f>IF('Review Form '!N23="X","B",0)</f>
        <v>0</v>
      </c>
      <c r="R2" s="202">
        <f>IF('Review Form '!N24="x","B",0)</f>
        <v>0</v>
      </c>
      <c r="S2" s="201" t="str">
        <f>IF(OR('Review Form '!N25="X",'Review Form '!N26="X"),"B","0")</f>
        <v>0</v>
      </c>
      <c r="T2" s="203" t="str">
        <f>IF('Review Form '!L27="Low","L",IF('Review Form '!L27="High","H",IF('Review Form '!L27="Medium","M","")))</f>
        <v/>
      </c>
      <c r="U2" s="202">
        <f>IF('Review Form '!N28="X","B",0)</f>
        <v>0</v>
      </c>
      <c r="V2" s="201" t="str">
        <f>IF(OR('Review Form '!N29="X",'Review Form '!N30="X"),"B","0")</f>
        <v>0</v>
      </c>
      <c r="W2" s="203" t="str">
        <f>IF('Review Form '!L31="Low","L",IF('Review Form '!L31="High","H",IF('Review Form '!L31="Medium","M","")))</f>
        <v/>
      </c>
      <c r="X2" s="202">
        <f>'Review Form '!N32</f>
        <v>0</v>
      </c>
      <c r="Y2" s="203" t="str">
        <f>IF('Review Form '!L33="Low","L",IF('Review Form '!L33="High","H",IF('Review Form '!L33="Medium","M","")))</f>
        <v/>
      </c>
      <c r="Z2" s="201" t="str">
        <f>IF('Review Form '!N34="X","B","0")</f>
        <v>0</v>
      </c>
      <c r="AA2" s="203" t="str">
        <f>IF('Review Form '!L35="Low","L",IF('Review Form '!L35="High","H",IF('Review Form '!L35="Medium","M","")))</f>
        <v/>
      </c>
      <c r="AB2" s="201">
        <f>'Review Form '!N38</f>
        <v>0</v>
      </c>
      <c r="AC2" s="201">
        <f>'Review Form '!N42</f>
        <v>0</v>
      </c>
      <c r="AD2" s="201" t="str">
        <f>IF('Review Form '!N39="X","B","0")</f>
        <v>0</v>
      </c>
      <c r="AE2" s="201" t="str">
        <f>IF('Review Form '!N40="X","B","0")</f>
        <v>0</v>
      </c>
      <c r="AF2" s="201" t="str">
        <f>IF('Review Form '!N41="X","B","0")</f>
        <v>0</v>
      </c>
      <c r="AG2" s="203" t="str">
        <f>IF('Review Form '!L43="Low","L",IF('Review Form '!L43="High","H",IF('Review Form '!L43="Medium","M","")))</f>
        <v/>
      </c>
      <c r="AH2" s="203" t="str">
        <f>IF('Review Form '!L49="Low","L",IF('Review Form '!L49="High","H",IF('Review Form '!L49="Medium","M","")))</f>
        <v/>
      </c>
      <c r="AI2" s="203" t="str">
        <f>IF('Review Form '!L62="Low","L",IF('Review Form '!L62="High","H",IF('Review Form '!L62="Medium","M","")))</f>
        <v/>
      </c>
      <c r="AJ2" s="201" t="str">
        <f>IF(OR('Review Form '!N44="x",'Review Form '!N50="x",'Review Form '!N63="x"),"X","0")</f>
        <v>0</v>
      </c>
      <c r="AK2" s="201" t="str">
        <f>IF(OR('Review Form '!N51="x",'Review Form '!N64="x"),"B","0")</f>
        <v>0</v>
      </c>
      <c r="AL2" s="204" t="str">
        <f>IF(OR('Review Form '!N46="X",'Review Form '!N48="X"),"B","0")</f>
        <v>0</v>
      </c>
      <c r="AM2" s="204" t="str">
        <f>IF('Review Form '!N47="X","B","0")</f>
        <v>0</v>
      </c>
      <c r="AN2" s="204" t="str">
        <f>IF('Review Form '!N59="X","B","0")</f>
        <v>0</v>
      </c>
      <c r="AO2" s="204" t="str">
        <f>IF(COUNTIF('Review Form '!N55:N58,"X")&gt;0,"B","0")</f>
        <v>0</v>
      </c>
      <c r="AP2" s="204" t="str">
        <f>IF(OR('Review Form '!N60="X",'Review Form '!N61="X"),"B","0")</f>
        <v>0</v>
      </c>
      <c r="AQ2" s="204" t="str">
        <f>IF('Review Form '!N69="X","B","0")</f>
        <v>0</v>
      </c>
      <c r="AR2" s="204" t="str">
        <f>IF('Review Form '!N70="X","B","0")</f>
        <v>0</v>
      </c>
      <c r="AS2" s="204" t="str">
        <f>IF('Review Form '!N71="X","B","0")</f>
        <v>0</v>
      </c>
      <c r="AT2" s="204" t="str">
        <f>IF(OR('Review Form '!N52="X",'Review Form '!N65="X",'Review Form '!N45="X"),"B","0")</f>
        <v>0</v>
      </c>
      <c r="AU2" s="204" t="str">
        <f>IF(OR('Review Form '!N53="x",'Review Form '!N66="x"),"B","0")</f>
        <v>0</v>
      </c>
      <c r="AV2" s="204" t="str">
        <f>IF(OR('Review Form '!N54="x",'Review Form '!N68="x"),"B","0")</f>
        <v>0</v>
      </c>
      <c r="AW2" s="203" t="str">
        <f>IF('Review Form '!L72="Low","L",IF('Review Form '!L72="High","H",IF('Review Form '!L72="Medium","M","")))</f>
        <v/>
      </c>
      <c r="AX2" s="201" t="str">
        <f>IF(OR('Review Form '!N76="x",'Review Form '!N77="x",'Review Form '!N78,'Review Form '!N75="x"),"B","0")</f>
        <v>0</v>
      </c>
      <c r="AY2" s="201" t="str">
        <f>IF(OR('Review Form '!N73="x",'Review Form '!N74="x"),"B","0")</f>
        <v>0</v>
      </c>
      <c r="AZ2" s="203" t="str">
        <f>IF('Review Form '!L79="Low","L",IF('Review Form '!L79="High","H",IF('Review Form '!L79="Medium","M","")))</f>
        <v/>
      </c>
      <c r="BA2" s="201" t="str">
        <f>IF(OR('Review Form '!N80="x",'Review Form '!N81="x"),"B","0")</f>
        <v>0</v>
      </c>
      <c r="BB2" s="201" t="str">
        <f>IF(OR('Review Form '!N84="x",'Review Form '!N85="X"),"B","0")</f>
        <v>0</v>
      </c>
      <c r="BC2" s="201" t="str">
        <f>IF('Review Form '!N86="x","B","0")</f>
        <v>0</v>
      </c>
      <c r="BD2" s="201" t="str">
        <f>IF('Review Form '!N87="x","B","0")</f>
        <v>0</v>
      </c>
      <c r="BE2" s="201" t="str">
        <f>IF(OR('Review Form '!N82="x",'Review Form '!N83="x"),"B","0")</f>
        <v>0</v>
      </c>
      <c r="BF2" s="203" t="str">
        <f>IF('Review Form '!L88="Low","L",IF('Review Form '!L88="High","H",IF('Review Form '!L88="Medium","M","")))</f>
        <v/>
      </c>
      <c r="BG2" s="201" t="str">
        <f>IF('Review Form '!N91="x","B","0")</f>
        <v>0</v>
      </c>
      <c r="BH2" s="201" t="str">
        <f>IF(OR('Review Form '!N89="x",'Review Form '!N90="x",'Review Form '!N91="x"),"B","0")</f>
        <v>0</v>
      </c>
      <c r="BI2" s="201" t="str">
        <f>IF('Review Form '!N94="x","B","0")</f>
        <v>0</v>
      </c>
      <c r="BJ2" s="201" t="str">
        <f>IF(OR('Review Form '!M92="x",'Review Form '!M93="X"),"B","0")</f>
        <v>0</v>
      </c>
      <c r="BK2" s="203" t="str">
        <f>IF('Review Form '!L95="Low","L",IF('Review Form '!L95="High","H",IF('Review Form '!L95="Medium","M","")))</f>
        <v/>
      </c>
      <c r="BL2" s="201" t="str">
        <f>IF(OR('Review Form '!N99="x",'Review Form '!N98="x",'Review Form '!N100="x"),"B","0")</f>
        <v>0</v>
      </c>
      <c r="BM2" s="201" t="str">
        <f>IF(OR('Review Form '!N96="x",'Review Form '!N97="x"),"B","0")</f>
        <v>0</v>
      </c>
      <c r="BN2" s="203" t="str">
        <f>IF('Review Form '!L101="Low","L",IF('Review Form '!L101="High","H",IF('Review Form '!L101="Medium","M","")))</f>
        <v/>
      </c>
      <c r="BO2" s="201" t="str">
        <f>IF(OR('Review Form '!N102="x",'Review Form '!N103="x"),"B","0")</f>
        <v>0</v>
      </c>
      <c r="BP2" s="203" t="str">
        <f>IF('Review Form '!L104="Low","L",IF('Review Form '!L104="High","H",IF('Review Form '!L104="Medium","M","")))</f>
        <v/>
      </c>
      <c r="BQ2" s="203" t="str">
        <f>IF('Review Form '!L106="Low","L",IF('Review Form '!L106="High","H",IF('Review Form '!L106="Medium","M","")))</f>
        <v/>
      </c>
      <c r="BR2" s="201" t="str">
        <f>IF(OR('Review Form '!N107="x",'Review Form '!N108="X"),"B","0")</f>
        <v>0</v>
      </c>
      <c r="BS2" s="203" t="str">
        <f>IF('Review Form '!L110="Low","L",IF('Review Form '!L110="High","H",IF('Review Form '!L110="Medium","M","")))</f>
        <v/>
      </c>
      <c r="BT2" s="202">
        <f>'Review Form '!N111</f>
        <v>0</v>
      </c>
      <c r="BU2" s="201" t="str">
        <f>IF('Review Form '!N112="x","B","0")</f>
        <v>0</v>
      </c>
      <c r="BV2" s="203" t="str">
        <f>IF('Review Form '!L113="Low","L",IF('Review Form '!L110="High","H",IF('Review Form '!L113="Medium","M","")))</f>
        <v/>
      </c>
      <c r="BW2" s="201" t="str">
        <f>IF(OR('Review Form '!N114="x",'Review Form '!N115="x"),"B","0")</f>
        <v>0</v>
      </c>
      <c r="BX2" s="203" t="str">
        <f>IF('Review Form '!L116="Low","L",IF('Review Form '!L116="High","H",IF('Review Form '!L116="Medium","M","")))</f>
        <v/>
      </c>
      <c r="BY2" s="201" t="str">
        <f>IF(OR('Review Form '!N117="x",'Review Form '!N118="x"),"B","0")</f>
        <v>0</v>
      </c>
      <c r="BZ2" s="202">
        <f>'Review Form '!N119</f>
        <v>0</v>
      </c>
    </row>
    <row r="3" spans="1:78" ht="13.5" customHeight="1" x14ac:dyDescent="0.2">
      <c r="A3" s="206"/>
      <c r="B3" s="207"/>
      <c r="D3" s="209"/>
      <c r="E3" s="210"/>
      <c r="AC3" s="210"/>
    </row>
    <row r="4" spans="1:78" ht="13.5" customHeight="1" x14ac:dyDescent="0.2">
      <c r="A4" s="211"/>
      <c r="B4" s="212"/>
      <c r="D4" s="209"/>
    </row>
    <row r="5" spans="1:78" ht="13.5" customHeight="1" x14ac:dyDescent="0.2">
      <c r="A5" s="209"/>
      <c r="D5" s="209"/>
      <c r="AA5" s="213"/>
      <c r="AB5" s="213"/>
      <c r="AC5" s="213"/>
      <c r="AD5" s="213"/>
    </row>
    <row r="6" spans="1:78" ht="13.5" customHeight="1" x14ac:dyDescent="0.2">
      <c r="A6" s="214"/>
      <c r="D6" s="209"/>
      <c r="BA6" s="212"/>
    </row>
    <row r="7" spans="1:78" ht="13.5" customHeight="1" x14ac:dyDescent="0.2">
      <c r="A7" s="214"/>
      <c r="D7" s="209"/>
      <c r="BA7" s="215"/>
    </row>
    <row r="8" spans="1:78" ht="13.5" customHeight="1" x14ac:dyDescent="0.2">
      <c r="A8" s="214"/>
      <c r="D8" s="209"/>
      <c r="BA8" s="215"/>
    </row>
    <row r="9" spans="1:78" ht="13.5" customHeight="1" x14ac:dyDescent="0.2">
      <c r="D9" s="209"/>
    </row>
    <row r="10" spans="1:78" x14ac:dyDescent="0.2">
      <c r="A10" s="214"/>
      <c r="D10" s="209"/>
    </row>
    <row r="11" spans="1:78" x14ac:dyDescent="0.2">
      <c r="A11" s="214"/>
      <c r="D11" s="209"/>
    </row>
    <row r="12" spans="1:78" x14ac:dyDescent="0.2">
      <c r="A12" s="214"/>
      <c r="D12" s="209"/>
    </row>
    <row r="13" spans="1:78" x14ac:dyDescent="0.2">
      <c r="D13" s="209"/>
    </row>
    <row r="14" spans="1:78" x14ac:dyDescent="0.2">
      <c r="A14" s="214"/>
      <c r="D14" s="209"/>
    </row>
    <row r="15" spans="1:78" x14ac:dyDescent="0.2">
      <c r="A15" s="214"/>
      <c r="D15" s="209"/>
    </row>
    <row r="16" spans="1:78" x14ac:dyDescent="0.2">
      <c r="D16" s="209"/>
    </row>
    <row r="17" spans="1:4" x14ac:dyDescent="0.2">
      <c r="A17" s="214"/>
      <c r="D17" s="217"/>
    </row>
    <row r="18" spans="1:4" x14ac:dyDescent="0.2">
      <c r="D18" s="209"/>
    </row>
    <row r="19" spans="1:4" x14ac:dyDescent="0.2">
      <c r="D19" s="209"/>
    </row>
    <row r="20" spans="1:4" x14ac:dyDescent="0.2">
      <c r="A20" s="214"/>
      <c r="D20" s="209"/>
    </row>
    <row r="21" spans="1:4" x14ac:dyDescent="0.2">
      <c r="D21" s="209"/>
    </row>
    <row r="22" spans="1:4" x14ac:dyDescent="0.2">
      <c r="A22" s="214"/>
      <c r="D22" s="209"/>
    </row>
    <row r="23" spans="1:4" x14ac:dyDescent="0.2">
      <c r="A23" s="214"/>
      <c r="D23" s="209"/>
    </row>
    <row r="24" spans="1:4" x14ac:dyDescent="0.2">
      <c r="D24" s="209"/>
    </row>
    <row r="25" spans="1:4" x14ac:dyDescent="0.2">
      <c r="A25" s="214"/>
      <c r="D25" s="209"/>
    </row>
    <row r="26" spans="1:4" x14ac:dyDescent="0.2">
      <c r="D26" s="209"/>
    </row>
    <row r="27" spans="1:4" x14ac:dyDescent="0.2">
      <c r="A27" s="214"/>
      <c r="D27" s="209"/>
    </row>
    <row r="36" spans="1:3" x14ac:dyDescent="0.2">
      <c r="A36" s="214"/>
      <c r="B36" s="215"/>
      <c r="C36" s="20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Review Sheet Instructions</vt:lpstr>
      <vt:lpstr>Review Form </vt:lpstr>
      <vt:lpstr>DPA Scoring</vt:lpstr>
      <vt:lpstr>'Review Form '!Print_Area</vt:lpstr>
      <vt:lpstr>'Review Sheet Instructions'!Print_Area</vt:lpstr>
      <vt:lpstr>'Review Form '!Print_Titles</vt:lpstr>
      <vt:lpstr>'Review Sheet Instructions'!Print_Titles</vt:lpstr>
    </vt:vector>
  </TitlesOfParts>
  <Company>Harley-Davidson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PPAP Process Review Guide</dc:title>
  <dc:subject>HC2.05.04.03</dc:subject>
  <dc:creator>Wilson Wright</dc:creator>
  <cp:lastModifiedBy>Tomczyk, Dave</cp:lastModifiedBy>
  <cp:lastPrinted>2016-06-14T11:19:05Z</cp:lastPrinted>
  <dcterms:created xsi:type="dcterms:W3CDTF">2007-05-17T01:50:54Z</dcterms:created>
  <dcterms:modified xsi:type="dcterms:W3CDTF">2017-05-24T19:11:56Z</dcterms:modified>
</cp:coreProperties>
</file>